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905" activeTab="0"/>
  </bookViews>
  <sheets>
    <sheet name="стр.1" sheetId="1" r:id="rId1"/>
    <sheet name="стр.2" sheetId="2" r:id="rId2"/>
    <sheet name="67 ГА 2022г" sheetId="3" state="hidden" r:id="rId3"/>
    <sheet name="ОФР 2022" sheetId="4" state="hidden" r:id="rId4"/>
  </sheets>
  <definedNames>
    <definedName name="_xlfn.SUMIFS" hidden="1">#NAME?</definedName>
    <definedName name="_xlnm.Print_Area" localSheetId="1">'стр.2'!$A$1:$M$14</definedName>
  </definedNames>
  <calcPr fullCalcOnLoad="1"/>
</workbook>
</file>

<file path=xl/sharedStrings.xml><?xml version="1.0" encoding="utf-8"?>
<sst xmlns="http://schemas.openxmlformats.org/spreadsheetml/2006/main" count="245" uniqueCount="166">
  <si>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</si>
  <si>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</si>
  <si>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</si>
  <si>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</si>
  <si>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</si>
  <si>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</si>
  <si>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</si>
  <si>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</si>
  <si>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</si>
  <si>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</si>
  <si>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</si>
  <si>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</si>
  <si>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</si>
  <si>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</si>
  <si>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</si>
  <si>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</si>
  <si>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</si>
  <si>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</si>
  <si>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</si>
  <si>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</si>
  <si>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</si>
  <si>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</si>
  <si>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</si>
  <si>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</si>
  <si>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</si>
  <si>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</si>
  <si>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</si>
  <si>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</si>
  <si>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</si>
  <si>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</si>
  <si>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</si>
  <si>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</si>
  <si>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</si>
  <si>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</si>
  <si>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</si>
  <si>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</si>
  <si>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</si>
  <si>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</si>
  <si>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</si>
  <si>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</si>
  <si>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</si>
  <si>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</si>
  <si>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</si>
  <si>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</si>
  <si>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</si>
  <si>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</si>
  <si>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</si>
  <si>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</si>
  <si>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</si>
  <si>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</si>
  <si>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</si>
  <si>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</si>
  <si>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</si>
  <si>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</si>
  <si>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</si>
  <si>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</si>
  <si>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</si>
  <si>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</si>
  <si>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</si>
  <si>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</si>
  <si>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</si>
  <si>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</si>
  <si>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Обеспечение взлета и посадки</t>
  </si>
  <si>
    <t>1.4</t>
  </si>
  <si>
    <t>2.4</t>
  </si>
  <si>
    <t>финансово-хозяйственной деятельности ООО "Аэропорт Байкал" в сфере выполнения</t>
  </si>
  <si>
    <t>Наименование  показателя</t>
  </si>
  <si>
    <t>Код стр.</t>
  </si>
  <si>
    <r>
      <t xml:space="preserve">Всего </t>
    </r>
    <r>
      <rPr>
        <sz val="10"/>
        <color indexed="8"/>
        <rFont val="Times New Roman"/>
        <family val="1"/>
      </rPr>
      <t>(2+3+4+5+6+7+8+9+10+11+12)</t>
    </r>
  </si>
  <si>
    <t>в том числе</t>
  </si>
  <si>
    <t>Взлет-посадка</t>
  </si>
  <si>
    <t>Авиационная безопасность</t>
  </si>
  <si>
    <t>Пользование аэровокзалом</t>
  </si>
  <si>
    <t>Обработка грузов</t>
  </si>
  <si>
    <t>Опер. технич. обслуживание</t>
  </si>
  <si>
    <t>Прочая авиационная деяте льность</t>
  </si>
  <si>
    <t>Прочая неавиационная деят ельность</t>
  </si>
  <si>
    <t>ВВЛ</t>
  </si>
  <si>
    <t>МВЛ</t>
  </si>
  <si>
    <t>А</t>
  </si>
  <si>
    <t>Б</t>
  </si>
  <si>
    <t>Оплата труда всего состава</t>
  </si>
  <si>
    <t>Отчисления на социальные нужды</t>
  </si>
  <si>
    <t xml:space="preserve">из них </t>
  </si>
  <si>
    <t xml:space="preserve"> -спецавтотранспорт</t>
  </si>
  <si>
    <t xml:space="preserve"> -здания и сооружения</t>
  </si>
  <si>
    <t xml:space="preserve"> - прочие</t>
  </si>
  <si>
    <t xml:space="preserve"> -электроэнергия, отопление, водоснабжение, канализация</t>
  </si>
  <si>
    <t xml:space="preserve"> - радиосвязь</t>
  </si>
  <si>
    <t xml:space="preserve"> -спецавтотранспорта</t>
  </si>
  <si>
    <t xml:space="preserve"> -зданий и сооружений</t>
  </si>
  <si>
    <t xml:space="preserve"> -аренда каналов и услуги связи </t>
  </si>
  <si>
    <t xml:space="preserve">Прочие производственные расходы  </t>
  </si>
  <si>
    <t>Общехозяйственные расходы</t>
  </si>
  <si>
    <t>х</t>
  </si>
  <si>
    <t>из них предприятий</t>
  </si>
  <si>
    <t xml:space="preserve"> - собственного</t>
  </si>
  <si>
    <t xml:space="preserve"> - сторонних РФ</t>
  </si>
  <si>
    <t xml:space="preserve"> - иностранных</t>
  </si>
  <si>
    <t>тыс. тонн ВМ</t>
  </si>
  <si>
    <t>пасс.</t>
  </si>
  <si>
    <t>тонн</t>
  </si>
  <si>
    <t>руб/тмвм</t>
  </si>
  <si>
    <t>руб/пасс</t>
  </si>
  <si>
    <t>руб/т</t>
  </si>
  <si>
    <t>из них</t>
  </si>
  <si>
    <t xml:space="preserve"> - аренда ОПФ</t>
  </si>
  <si>
    <t>Отчет о финансовых результатах</t>
  </si>
  <si>
    <t>Коды</t>
  </si>
  <si>
    <t>0710002</t>
  </si>
  <si>
    <t>30</t>
  </si>
  <si>
    <t>Организация</t>
  </si>
  <si>
    <t>55647800</t>
  </si>
  <si>
    <t>Идентификационный номер налогоплательщика</t>
  </si>
  <si>
    <t>0326506956</t>
  </si>
  <si>
    <t>Вид экономической
деятельности</t>
  </si>
  <si>
    <t>52.23.11</t>
  </si>
  <si>
    <t>Организационно-правовая форма / форма собственности</t>
  </si>
  <si>
    <t>12165</t>
  </si>
  <si>
    <t>Общество с ограниченной ответственностью</t>
  </si>
  <si>
    <t>Единица измерения:</t>
  </si>
  <si>
    <t>383</t>
  </si>
  <si>
    <t>Пояснения</t>
  </si>
  <si>
    <t>Наименование показателя</t>
  </si>
  <si>
    <t>Код</t>
  </si>
  <si>
    <t>Выручка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</si>
  <si>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</si>
  <si>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</si>
  <si>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</si>
  <si>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</si>
  <si>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Себестоимость</t>
  </si>
  <si>
    <t>2018 г.</t>
  </si>
  <si>
    <t>Доля ВВЛ и МВЛ</t>
  </si>
  <si>
    <t>Сумма</t>
  </si>
  <si>
    <t>2019 г.</t>
  </si>
  <si>
    <t>Отклонение</t>
  </si>
  <si>
    <t>2 кв. 2019</t>
  </si>
  <si>
    <t>3 кв. 2019</t>
  </si>
  <si>
    <t>4 кв. 2019</t>
  </si>
  <si>
    <t>в том числе:</t>
  </si>
  <si>
    <t>текущий налог на прибыль</t>
  </si>
  <si>
    <t>отложенный налог на прибыль</t>
  </si>
  <si>
    <t>10.2</t>
  </si>
  <si>
    <t>проценты к получению/к уплате
по кредитам и займам</t>
  </si>
  <si>
    <t>прочие доходы / расходы</t>
  </si>
  <si>
    <t>Расходы всего, тыс. руб. (290+300+310+320+ 330+340+350+360)</t>
  </si>
  <si>
    <t>Амортизация ОПФ всего (311+312+313)</t>
  </si>
  <si>
    <t>Содержание и эксплуатация зданий, сооружений и оборудования, всего (321+322+323+324)</t>
  </si>
  <si>
    <t>Затраты на ремонт ОПФ, всего (331+332+333)</t>
  </si>
  <si>
    <t>Аренда и услуги сторонних предприятий и организаций, всего (341+342)</t>
  </si>
  <si>
    <t>Объем работ всего (371+372+373)</t>
  </si>
  <si>
    <t>Себестоимость (280/370)</t>
  </si>
  <si>
    <t>Из расходов всего - расходы на обслуживание ВС предприятий (280):</t>
  </si>
  <si>
    <t xml:space="preserve"> - собственного (380*371)</t>
  </si>
  <si>
    <t xml:space="preserve"> - сторонних РФ (380*372)</t>
  </si>
  <si>
    <t xml:space="preserve"> - иностранных (380*373)</t>
  </si>
  <si>
    <t>Доходы, всего (401+404+405) в т.ч.</t>
  </si>
  <si>
    <t xml:space="preserve"> - обслуживание ВС предприятий всего (402+403)</t>
  </si>
  <si>
    <t>Финансовый результат (400-390)</t>
  </si>
  <si>
    <t>Общество с ограниченной ответственностью "АЭРОПОРТ БАЙКАЛ (УЛАН-УДЭ)"</t>
  </si>
  <si>
    <t>Деятельность вспомогательная прочая, связанная с воздушным транспортом</t>
  </si>
  <si>
    <t>Год 2022 (отчет)</t>
  </si>
  <si>
    <t>1.2. АЭРОПОРТОВОЕ ОБСЛУЖИВАНИЕ АЭРОПОРТ БАЙКАЛ ЗА 12 месяцев 2022 года, тыс. руб.</t>
  </si>
  <si>
    <t xml:space="preserve"> за Январь - Декабрь 2022 г.</t>
  </si>
  <si>
    <t>За  2022 г.</t>
  </si>
  <si>
    <t>II. Расшифровка расходов по финансово-хозяйственной деятельности (2022 г.)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</si>
</sst>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#,##0.000"/>
    <numFmt numFmtId="176" formatCode="#,##0.0"/>
    <numFmt numFmtId="177" formatCode="0.000"/>
    <numFmt numFmtId="178" formatCode="[=-199152048.37]&quot;(199 152 048)&quot;;General"/>
    <numFmt numFmtId="179" formatCode="[=0]&quot;-&quot;;General"/>
    <numFmt numFmtId="180" formatCode="[=-93963778.42]&quot;(93 963 778)&quot;;General"/>
    <numFmt numFmtId="181" formatCode="[=-26387545.97]&quot;(26 387 546)&quot;;General"/>
    <numFmt numFmtId="182" formatCode="[=-29320256]&quot;(29 320 256)&quot;;General"/>
    <numFmt numFmtId="183" formatCode="[=-1201005.96]&quot;(1 201 006)&quot;;General"/>
    <numFmt numFmtId="184" formatCode="[=-371537.45]&quot;(371 537)&quot;;General"/>
    <numFmt numFmtId="185" formatCode="[=-758145.1]&quot;(758 145)&quot;;General"/>
    <numFmt numFmtId="186" formatCode="[=-45948.52]&quot;(45 949)&quot;;General"/>
    <numFmt numFmtId="187" formatCode="0.0000000"/>
    <numFmt numFmtId="188" formatCode="0.0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=-219835240.52]&quot;(219 835 240,52)&quot;;General"/>
    <numFmt numFmtId="195" formatCode="[=-108691387.25]&quot;(108 691 387,25)&quot;;General"/>
    <numFmt numFmtId="196" formatCode="[=-220079.21]&quot;(220 079,21)&quot;;General"/>
    <numFmt numFmtId="197" formatCode="[=-14865275.09]&quot;(14 865 275,09)&quot;;General"/>
    <numFmt numFmtId="198" formatCode="[=-35453307.73]&quot;(35 453 307,73)&quot;;General"/>
    <numFmt numFmtId="199" formatCode="[=-30792231]&quot;(30 792 231,00)&quot;;General"/>
    <numFmt numFmtId="200" formatCode="[=-4661076.73]&quot;(4 661 076,73)&quot;;General"/>
    <numFmt numFmtId="201" formatCode="[=-9661.71]&quot;(9 661,71)&quot;;General"/>
  </numFmts>
  <fonts count="5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10"/>
      <name val="Arial"/>
      <family val="2"/>
    </font>
    <font>
      <sz val="9"/>
      <color indexed="27"/>
      <name val="Arial"/>
      <family val="2"/>
    </font>
    <font>
      <i/>
      <sz val="8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rgb="FFFF0000"/>
      <name val="Arial"/>
      <family val="2"/>
    </font>
    <font>
      <sz val="9"/>
      <color theme="8" tint="0.7999799847602844"/>
      <name val="Arial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hair"/>
      <right style="medium"/>
      <top style="hair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wrapText="1"/>
    </xf>
    <xf numFmtId="169" fontId="1" fillId="0" borderId="16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left"/>
    </xf>
    <xf numFmtId="169" fontId="4" fillId="0" borderId="16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wrapText="1"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52" fillId="0" borderId="16" xfId="54" applyNumberFormat="1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center" vertical="center"/>
      <protection/>
    </xf>
    <xf numFmtId="1" fontId="3" fillId="0" borderId="16" xfId="54" applyNumberFormat="1" applyFont="1" applyFill="1" applyBorder="1" applyAlignment="1">
      <alignment horizontal="center" vertical="center"/>
      <protection/>
    </xf>
    <xf numFmtId="0" fontId="7" fillId="0" borderId="0" xfId="55" applyAlignment="1">
      <alignment horizontal="left"/>
      <protection/>
    </xf>
    <xf numFmtId="0" fontId="54" fillId="0" borderId="0" xfId="55" applyFont="1" applyAlignment="1">
      <alignment horizontal="left"/>
      <protection/>
    </xf>
    <xf numFmtId="0" fontId="7" fillId="0" borderId="0" xfId="55" applyNumberFormat="1" applyAlignment="1">
      <alignment horizontal="left"/>
      <protection/>
    </xf>
    <xf numFmtId="0" fontId="8" fillId="0" borderId="0" xfId="55" applyNumberFormat="1" applyFont="1" applyAlignment="1">
      <alignment horizontal="center" vertical="center"/>
      <protection/>
    </xf>
    <xf numFmtId="0" fontId="9" fillId="0" borderId="0" xfId="55" applyNumberFormat="1" applyFont="1" applyAlignment="1">
      <alignment horizontal="center" vertical="center"/>
      <protection/>
    </xf>
    <xf numFmtId="0" fontId="9" fillId="0" borderId="16" xfId="55" applyNumberFormat="1" applyFont="1" applyBorder="1" applyAlignment="1">
      <alignment horizontal="center" vertical="center"/>
      <protection/>
    </xf>
    <xf numFmtId="0" fontId="9" fillId="0" borderId="26" xfId="55" applyNumberFormat="1" applyFont="1" applyBorder="1" applyAlignment="1">
      <alignment horizontal="center" vertical="center"/>
      <protection/>
    </xf>
    <xf numFmtId="0" fontId="9" fillId="0" borderId="27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left"/>
      <protection/>
    </xf>
    <xf numFmtId="0" fontId="9" fillId="0" borderId="28" xfId="55" applyNumberFormat="1" applyFont="1" applyBorder="1" applyAlignment="1">
      <alignment horizontal="center" vertical="center"/>
      <protection/>
    </xf>
    <xf numFmtId="0" fontId="9" fillId="0" borderId="18" xfId="55" applyNumberFormat="1" applyFont="1" applyBorder="1" applyAlignment="1">
      <alignment wrapText="1"/>
      <protection/>
    </xf>
    <xf numFmtId="0" fontId="9" fillId="0" borderId="29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9" fillId="0" borderId="16" xfId="55" applyNumberFormat="1" applyFont="1" applyBorder="1" applyAlignment="1">
      <alignment horizontal="center" vertical="center" wrapText="1"/>
      <protection/>
    </xf>
    <xf numFmtId="3" fontId="9" fillId="0" borderId="30" xfId="55" applyNumberFormat="1" applyFont="1" applyBorder="1" applyAlignment="1">
      <alignment horizontal="center" vertical="center" wrapText="1"/>
      <protection/>
    </xf>
    <xf numFmtId="0" fontId="55" fillId="0" borderId="16" xfId="55" applyNumberFormat="1" applyFont="1" applyBorder="1" applyAlignment="1">
      <alignment horizontal="center"/>
      <protection/>
    </xf>
    <xf numFmtId="1" fontId="10" fillId="0" borderId="16" xfId="53" applyNumberFormat="1" applyFont="1" applyBorder="1" applyAlignment="1">
      <alignment horizontal="center" vertical="center"/>
      <protection/>
    </xf>
    <xf numFmtId="0" fontId="10" fillId="0" borderId="16" xfId="53" applyNumberFormat="1" applyFont="1" applyFill="1" applyBorder="1" applyAlignment="1">
      <alignment horizontal="left" vertical="center" wrapText="1"/>
      <protection/>
    </xf>
    <xf numFmtId="0" fontId="55" fillId="0" borderId="0" xfId="55" applyNumberFormat="1" applyFont="1" applyBorder="1" applyAlignment="1">
      <alignment horizontal="center"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1" fontId="10" fillId="0" borderId="0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right"/>
      <protection/>
    </xf>
    <xf numFmtId="4" fontId="54" fillId="0" borderId="0" xfId="55" applyNumberFormat="1" applyFont="1" applyAlignment="1">
      <alignment horizontal="right"/>
      <protection/>
    </xf>
    <xf numFmtId="3" fontId="54" fillId="0" borderId="0" xfId="55" applyNumberFormat="1" applyFont="1" applyAlignment="1">
      <alignment horizontal="right"/>
      <protection/>
    </xf>
    <xf numFmtId="1" fontId="10" fillId="0" borderId="0" xfId="53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>
      <alignment horizontal="center" vertical="top" wrapText="1"/>
    </xf>
    <xf numFmtId="0" fontId="36" fillId="0" borderId="0" xfId="54" applyFont="1" applyFill="1">
      <alignment/>
      <protection/>
    </xf>
    <xf numFmtId="0" fontId="36" fillId="0" borderId="16" xfId="54" applyFont="1" applyFill="1" applyBorder="1" applyAlignment="1">
      <alignment horizontal="center" vertical="center"/>
      <protection/>
    </xf>
    <xf numFmtId="0" fontId="56" fillId="0" borderId="16" xfId="54" applyFont="1" applyFill="1" applyBorder="1" applyAlignment="1">
      <alignment horizontal="center"/>
      <protection/>
    </xf>
    <xf numFmtId="0" fontId="33" fillId="0" borderId="0" xfId="54" applyFont="1" applyFill="1">
      <alignment/>
      <protection/>
    </xf>
    <xf numFmtId="0" fontId="3" fillId="0" borderId="30" xfId="54" applyFont="1" applyFill="1" applyBorder="1" applyAlignment="1">
      <alignment vertical="center" wrapText="1"/>
      <protection/>
    </xf>
    <xf numFmtId="0" fontId="36" fillId="0" borderId="0" xfId="54" applyFont="1" applyFill="1" applyAlignment="1">
      <alignment horizontal="center" vertical="center"/>
      <protection/>
    </xf>
    <xf numFmtId="0" fontId="57" fillId="0" borderId="0" xfId="54" applyFont="1" applyFill="1" applyBorder="1" applyAlignment="1">
      <alignment horizontal="center" vertical="center"/>
      <protection/>
    </xf>
    <xf numFmtId="3" fontId="3" fillId="0" borderId="0" xfId="54" applyNumberFormat="1" applyFont="1" applyFill="1" applyBorder="1" applyAlignment="1">
      <alignment horizontal="center" vertical="center"/>
      <protection/>
    </xf>
    <xf numFmtId="0" fontId="36" fillId="0" borderId="0" xfId="54" applyFont="1" applyFill="1" applyBorder="1" applyAlignment="1">
      <alignment vertical="center"/>
      <protection/>
    </xf>
    <xf numFmtId="1" fontId="3" fillId="0" borderId="0" xfId="54" applyNumberFormat="1" applyFont="1" applyFill="1" applyBorder="1" applyAlignment="1">
      <alignment horizontal="center" vertical="center"/>
      <protection/>
    </xf>
    <xf numFmtId="0" fontId="36" fillId="0" borderId="16" xfId="54" applyFont="1" applyFill="1" applyBorder="1" applyAlignment="1">
      <alignment horizontal="left"/>
      <protection/>
    </xf>
    <xf numFmtId="9" fontId="36" fillId="0" borderId="16" xfId="54" applyNumberFormat="1" applyFont="1" applyFill="1" applyBorder="1" applyAlignment="1">
      <alignment horizontal="center" vertical="center"/>
      <protection/>
    </xf>
    <xf numFmtId="1" fontId="36" fillId="0" borderId="0" xfId="54" applyNumberFormat="1" applyFont="1" applyFill="1" applyAlignment="1">
      <alignment horizontal="center" vertical="center"/>
      <protection/>
    </xf>
    <xf numFmtId="1" fontId="36" fillId="0" borderId="16" xfId="54" applyNumberFormat="1" applyFont="1" applyFill="1" applyBorder="1" applyAlignment="1">
      <alignment horizontal="center" vertical="center"/>
      <protection/>
    </xf>
    <xf numFmtId="0" fontId="44" fillId="0" borderId="16" xfId="54" applyFont="1" applyFill="1" applyBorder="1" applyAlignment="1">
      <alignment horizontal="center"/>
      <protection/>
    </xf>
    <xf numFmtId="1" fontId="44" fillId="0" borderId="16" xfId="54" applyNumberFormat="1" applyFont="1" applyFill="1" applyBorder="1" applyAlignment="1">
      <alignment horizontal="center" vertical="center"/>
      <protection/>
    </xf>
    <xf numFmtId="9" fontId="44" fillId="0" borderId="16" xfId="54" applyNumberFormat="1" applyFont="1" applyFill="1" applyBorder="1" applyAlignment="1">
      <alignment horizontal="center" vertical="center"/>
      <protection/>
    </xf>
    <xf numFmtId="0" fontId="36" fillId="0" borderId="16" xfId="54" applyFont="1" applyFill="1" applyBorder="1" applyAlignment="1">
      <alignment vertical="center"/>
      <protection/>
    </xf>
    <xf numFmtId="0" fontId="36" fillId="0" borderId="16" xfId="54" applyFont="1" applyFill="1" applyBorder="1" applyAlignment="1">
      <alignment horizontal="center"/>
      <protection/>
    </xf>
    <xf numFmtId="0" fontId="48" fillId="0" borderId="0" xfId="54">
      <alignment/>
      <protection/>
    </xf>
    <xf numFmtId="0" fontId="36" fillId="0" borderId="16" xfId="54" applyFont="1" applyBorder="1" applyAlignment="1">
      <alignment horizontal="center" vertical="center"/>
      <protection/>
    </xf>
    <xf numFmtId="0" fontId="56" fillId="0" borderId="16" xfId="54" applyFont="1" applyBorder="1" applyAlignment="1">
      <alignment horizontal="center" vertical="center"/>
      <protection/>
    </xf>
    <xf numFmtId="0" fontId="56" fillId="0" borderId="16" xfId="54" applyFont="1" applyBorder="1" applyAlignment="1">
      <alignment horizontal="center"/>
      <protection/>
    </xf>
    <xf numFmtId="1" fontId="56" fillId="0" borderId="16" xfId="54" applyNumberFormat="1" applyFont="1" applyBorder="1" applyAlignment="1">
      <alignment horizontal="center"/>
      <protection/>
    </xf>
    <xf numFmtId="0" fontId="58" fillId="0" borderId="0" xfId="54" applyFont="1" applyAlignment="1">
      <alignment horizontal="center"/>
      <protection/>
    </xf>
    <xf numFmtId="0" fontId="36" fillId="0" borderId="16" xfId="54" applyFont="1" applyBorder="1" applyAlignment="1">
      <alignment vertical="center" wrapText="1"/>
      <protection/>
    </xf>
    <xf numFmtId="0" fontId="57" fillId="0" borderId="16" xfId="54" applyFont="1" applyBorder="1" applyAlignment="1">
      <alignment horizontal="center" vertical="center"/>
      <protection/>
    </xf>
    <xf numFmtId="3" fontId="3" fillId="0" borderId="16" xfId="54" applyNumberFormat="1" applyFont="1" applyBorder="1" applyAlignment="1">
      <alignment horizontal="center" vertical="center"/>
      <protection/>
    </xf>
    <xf numFmtId="0" fontId="3" fillId="0" borderId="16" xfId="54" applyFont="1" applyBorder="1" applyAlignment="1">
      <alignment vertical="center" wrapText="1"/>
      <protection/>
    </xf>
    <xf numFmtId="0" fontId="2" fillId="0" borderId="16" xfId="54" applyFont="1" applyBorder="1" applyAlignment="1">
      <alignment horizontal="center" vertical="center"/>
      <protection/>
    </xf>
    <xf numFmtId="1" fontId="3" fillId="0" borderId="16" xfId="54" applyNumberFormat="1" applyFont="1" applyBorder="1" applyAlignment="1">
      <alignment horizontal="center" vertical="center"/>
      <protection/>
    </xf>
    <xf numFmtId="0" fontId="33" fillId="0" borderId="0" xfId="54" applyFont="1">
      <alignment/>
      <protection/>
    </xf>
    <xf numFmtId="0" fontId="36" fillId="0" borderId="30" xfId="54" applyFont="1" applyBorder="1" applyAlignment="1">
      <alignment vertical="center" wrapText="1"/>
      <protection/>
    </xf>
    <xf numFmtId="0" fontId="36" fillId="0" borderId="32" xfId="54" applyFont="1" applyBorder="1" applyAlignment="1">
      <alignment vertical="center" wrapText="1"/>
      <protection/>
    </xf>
    <xf numFmtId="3" fontId="52" fillId="0" borderId="16" xfId="54" applyNumberFormat="1" applyFont="1" applyBorder="1" applyAlignment="1">
      <alignment horizontal="center" vertical="center"/>
      <protection/>
    </xf>
    <xf numFmtId="1" fontId="52" fillId="0" borderId="16" xfId="54" applyNumberFormat="1" applyFont="1" applyBorder="1" applyAlignment="1">
      <alignment horizontal="center" vertical="center"/>
      <protection/>
    </xf>
    <xf numFmtId="0" fontId="3" fillId="0" borderId="32" xfId="54" applyFont="1" applyBorder="1" applyAlignment="1">
      <alignment vertical="center" wrapText="1"/>
      <protection/>
    </xf>
    <xf numFmtId="0" fontId="3" fillId="0" borderId="32" xfId="54" applyFont="1" applyBorder="1" applyAlignment="1">
      <alignment vertical="center"/>
      <protection/>
    </xf>
    <xf numFmtId="0" fontId="3" fillId="0" borderId="33" xfId="54" applyFont="1" applyBorder="1" applyAlignment="1">
      <alignment vertical="center" wrapText="1"/>
      <protection/>
    </xf>
    <xf numFmtId="0" fontId="3" fillId="0" borderId="30" xfId="54" applyFont="1" applyBorder="1" applyAlignment="1">
      <alignment vertical="center" wrapText="1"/>
      <protection/>
    </xf>
    <xf numFmtId="3" fontId="3" fillId="33" borderId="16" xfId="54" applyNumberFormat="1" applyFont="1" applyFill="1" applyBorder="1" applyAlignment="1">
      <alignment horizontal="center" vertical="center"/>
      <protection/>
    </xf>
    <xf numFmtId="1" fontId="3" fillId="33" borderId="16" xfId="54" applyNumberFormat="1" applyFont="1" applyFill="1" applyBorder="1" applyAlignment="1">
      <alignment horizontal="center" vertical="center"/>
      <protection/>
    </xf>
    <xf numFmtId="4" fontId="3" fillId="0" borderId="16" xfId="54" applyNumberFormat="1" applyFont="1" applyBorder="1" applyAlignment="1">
      <alignment horizontal="center" vertical="center"/>
      <protection/>
    </xf>
    <xf numFmtId="3" fontId="1" fillId="0" borderId="16" xfId="54" applyNumberFormat="1" applyFont="1" applyBorder="1" applyAlignment="1">
      <alignment horizontal="center" vertical="top" wrapText="1"/>
      <protection/>
    </xf>
    <xf numFmtId="3" fontId="2" fillId="0" borderId="16" xfId="54" applyNumberFormat="1" applyFont="1" applyBorder="1" applyAlignment="1">
      <alignment horizontal="center" vertical="top" wrapText="1"/>
      <protection/>
    </xf>
    <xf numFmtId="1" fontId="2" fillId="0" borderId="16" xfId="54" applyNumberFormat="1" applyFont="1" applyBorder="1" applyAlignment="1">
      <alignment horizontal="center" vertical="top" wrapText="1"/>
      <protection/>
    </xf>
    <xf numFmtId="3" fontId="1" fillId="0" borderId="16" xfId="54" applyNumberFormat="1" applyFont="1" applyBorder="1" applyAlignment="1">
      <alignment horizontal="center" vertical="center"/>
      <protection/>
    </xf>
    <xf numFmtId="0" fontId="36" fillId="0" borderId="33" xfId="54" applyFont="1" applyBorder="1" applyAlignment="1">
      <alignment vertical="center" wrapText="1"/>
      <protection/>
    </xf>
    <xf numFmtId="0" fontId="36" fillId="0" borderId="32" xfId="54" applyFont="1" applyBorder="1" applyAlignment="1">
      <alignment vertical="center"/>
      <protection/>
    </xf>
    <xf numFmtId="0" fontId="36" fillId="0" borderId="33" xfId="54" applyFont="1" applyBorder="1" applyAlignment="1">
      <alignment vertical="center"/>
      <protection/>
    </xf>
    <xf numFmtId="0" fontId="36" fillId="0" borderId="0" xfId="54" applyFont="1">
      <alignment/>
      <protection/>
    </xf>
    <xf numFmtId="0" fontId="44" fillId="0" borderId="0" xfId="54" applyFont="1">
      <alignment/>
      <protection/>
    </xf>
    <xf numFmtId="0" fontId="36" fillId="33" borderId="0" xfId="54" applyFont="1" applyFill="1" applyAlignment="1">
      <alignment vertical="center"/>
      <protection/>
    </xf>
    <xf numFmtId="0" fontId="36" fillId="0" borderId="0" xfId="54" applyFont="1" applyAlignment="1">
      <alignment horizontal="center"/>
      <protection/>
    </xf>
    <xf numFmtId="1" fontId="36" fillId="0" borderId="0" xfId="54" applyNumberFormat="1" applyFont="1" applyAlignment="1">
      <alignment horizontal="center" vertical="center"/>
      <protection/>
    </xf>
    <xf numFmtId="0" fontId="36" fillId="0" borderId="0" xfId="54" applyFont="1" applyAlignment="1">
      <alignment vertical="center"/>
      <protection/>
    </xf>
    <xf numFmtId="0" fontId="36" fillId="0" borderId="0" xfId="54" applyFont="1" applyAlignment="1">
      <alignment horizontal="center" vertical="center"/>
      <protection/>
    </xf>
    <xf numFmtId="1" fontId="36" fillId="0" borderId="0" xfId="54" applyNumberFormat="1" applyFont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6" fillId="0" borderId="16" xfId="54" applyFont="1" applyBorder="1" applyAlignment="1">
      <alignment horizontal="center" vertical="center" wrapText="1"/>
      <protection/>
    </xf>
    <xf numFmtId="1" fontId="36" fillId="0" borderId="16" xfId="54" applyNumberFormat="1" applyFont="1" applyBorder="1" applyAlignment="1">
      <alignment horizontal="center" vertical="center" wrapText="1"/>
      <protection/>
    </xf>
    <xf numFmtId="0" fontId="36" fillId="0" borderId="16" xfId="54" applyFont="1" applyFill="1" applyBorder="1" applyAlignment="1">
      <alignment horizontal="left" vertical="center"/>
      <protection/>
    </xf>
    <xf numFmtId="0" fontId="36" fillId="0" borderId="30" xfId="54" applyFont="1" applyFill="1" applyBorder="1" applyAlignment="1">
      <alignment horizontal="left" vertical="center"/>
      <protection/>
    </xf>
    <xf numFmtId="0" fontId="36" fillId="0" borderId="33" xfId="54" applyFont="1" applyFill="1" applyBorder="1" applyAlignment="1">
      <alignment horizontal="left" vertical="center"/>
      <protection/>
    </xf>
    <xf numFmtId="0" fontId="44" fillId="0" borderId="18" xfId="54" applyFont="1" applyBorder="1" applyAlignment="1">
      <alignment horizontal="center" vertical="center" wrapText="1"/>
      <protection/>
    </xf>
    <xf numFmtId="0" fontId="48" fillId="0" borderId="16" xfId="54" applyBorder="1" applyAlignment="1">
      <alignment vertical="center" wrapText="1"/>
      <protection/>
    </xf>
    <xf numFmtId="0" fontId="48" fillId="0" borderId="16" xfId="54" applyBorder="1" applyAlignment="1">
      <alignment horizontal="center" vertical="center" wrapText="1"/>
      <protection/>
    </xf>
    <xf numFmtId="0" fontId="36" fillId="0" borderId="16" xfId="54" applyFont="1" applyFill="1" applyBorder="1" applyAlignment="1">
      <alignment horizontal="center" vertical="center" wrapText="1"/>
      <protection/>
    </xf>
    <xf numFmtId="0" fontId="48" fillId="0" borderId="16" xfId="54" applyFill="1" applyBorder="1" applyAlignment="1">
      <alignment horizontal="center" vertical="center" wrapText="1"/>
      <protection/>
    </xf>
    <xf numFmtId="0" fontId="48" fillId="0" borderId="16" xfId="54" applyBorder="1" applyAlignment="1">
      <alignment horizontal="center" wrapText="1"/>
      <protection/>
    </xf>
    <xf numFmtId="0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0" xfId="55" applyNumberFormat="1" applyFont="1" applyAlignment="1">
      <alignment horizontal="left" wrapText="1"/>
      <protection/>
    </xf>
    <xf numFmtId="0" fontId="9" fillId="0" borderId="18" xfId="55" applyNumberFormat="1" applyFont="1" applyBorder="1" applyAlignment="1">
      <alignment horizontal="left" wrapText="1"/>
      <protection/>
    </xf>
    <xf numFmtId="0" fontId="10" fillId="0" borderId="16" xfId="53" applyNumberFormat="1" applyFont="1" applyFill="1" applyBorder="1" applyAlignment="1">
      <alignment horizontal="left" vertical="center" wrapText="1"/>
      <protection/>
    </xf>
    <xf numFmtId="0" fontId="10" fillId="0" borderId="0" xfId="55" applyFont="1" applyAlignment="1">
      <alignment horizontal="left"/>
      <protection/>
    </xf>
    <xf numFmtId="0" fontId="9" fillId="0" borderId="16" xfId="55" applyNumberFormat="1" applyFont="1" applyBorder="1" applyAlignment="1">
      <alignment horizontal="center" vertical="center"/>
      <protection/>
    </xf>
    <xf numFmtId="0" fontId="10" fillId="0" borderId="16" xfId="53" applyNumberFormat="1" applyFont="1" applyFill="1" applyBorder="1" applyAlignment="1">
      <alignment horizontal="left" vertical="top" wrapText="1"/>
      <protection/>
    </xf>
    <xf numFmtId="0" fontId="10" fillId="0" borderId="0" xfId="55" applyNumberFormat="1" applyFont="1" applyAlignment="1">
      <alignment horizontal="left" vertical="center"/>
      <protection/>
    </xf>
    <xf numFmtId="0" fontId="9" fillId="0" borderId="37" xfId="55" applyNumberFormat="1" applyFont="1" applyBorder="1" applyAlignment="1">
      <alignment horizontal="center" vertical="center"/>
      <protection/>
    </xf>
    <xf numFmtId="0" fontId="9" fillId="0" borderId="38" xfId="55" applyNumberFormat="1" applyFont="1" applyBorder="1" applyAlignment="1">
      <alignment horizontal="center" vertical="center"/>
      <protection/>
    </xf>
    <xf numFmtId="0" fontId="9" fillId="0" borderId="18" xfId="55" applyNumberFormat="1" applyFont="1" applyBorder="1" applyAlignment="1">
      <alignment wrapText="1"/>
      <protection/>
    </xf>
    <xf numFmtId="3" fontId="10" fillId="0" borderId="16" xfId="0" applyNumberFormat="1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11" xfId="53"/>
    <cellStyle name="Обычный 2 2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2"/>
  <sheetViews>
    <sheetView tabSelected="1" zoomScaleSheetLayoutView="120" zoomScalePageLayoutView="0" workbookViewId="0" topLeftCell="A1">
      <selection activeCell="A9" sqref="A9"/>
    </sheetView>
  </sheetViews>
  <sheetFormatPr defaultColWidth="0.875" defaultRowHeight="12.75"/>
  <cols>
    <col min="1" max="1" width="6.875" style="2" customWidth="1"/>
    <col min="2" max="2" width="55.75390625" style="2" customWidth="1"/>
    <col min="3" max="3" width="13.875" style="2" customWidth="1"/>
    <col min="4" max="4" width="16.125" style="45" customWidth="1"/>
    <col min="5" max="81" width="0.875" style="25" customWidth="1"/>
    <col min="82" max="16384" width="0.875" style="2" customWidth="1"/>
  </cols>
  <sheetData>
    <row r="1" ht="15">
      <c r="D1" s="44" t="s">
        <v>0</v>
      </c>
    </row>
    <row r="3" spans="1:81" s="10" customFormat="1" ht="15.75">
      <c r="A3" s="144" t="s">
        <v>13</v>
      </c>
      <c r="B3" s="144"/>
      <c r="C3" s="144"/>
      <c r="D3" s="1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</row>
    <row r="4" spans="1:81" s="10" customFormat="1" ht="15.75">
      <c r="A4" s="142" t="s">
        <v>65</v>
      </c>
      <c r="B4" s="142"/>
      <c r="C4" s="142"/>
      <c r="D4" s="14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</row>
    <row r="5" spans="1:81" s="10" customFormat="1" ht="15.75">
      <c r="A5" s="144" t="s">
        <v>14</v>
      </c>
      <c r="B5" s="144"/>
      <c r="C5" s="144"/>
      <c r="D5" s="144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7" spans="1:81" s="3" customFormat="1" ht="15" customHeight="1">
      <c r="A7" s="145" t="s">
        <v>15</v>
      </c>
      <c r="B7" s="145"/>
      <c r="C7" s="145"/>
      <c r="D7" s="14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</row>
    <row r="8" ht="15.75" thickBot="1"/>
    <row r="9" spans="1:81" s="8" customFormat="1" ht="45.75" customHeight="1" thickBot="1">
      <c r="A9" s="37" t="s">
        <v>16</v>
      </c>
      <c r="B9" s="38" t="s">
        <v>50</v>
      </c>
      <c r="C9" s="38" t="s">
        <v>17</v>
      </c>
      <c r="D9" s="46" t="s">
        <v>161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</row>
    <row r="10" spans="1:81" s="9" customFormat="1" ht="15">
      <c r="A10" s="34" t="s">
        <v>18</v>
      </c>
      <c r="B10" s="35" t="s">
        <v>21</v>
      </c>
      <c r="C10" s="36" t="s">
        <v>20</v>
      </c>
      <c r="D10" s="47">
        <f>'67 ГА 2022г'!$C$44</f>
        <v>736921.0736799999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</row>
    <row r="11" spans="1:81" s="9" customFormat="1" ht="15">
      <c r="A11" s="11" t="s">
        <v>19</v>
      </c>
      <c r="B11" s="32" t="s">
        <v>62</v>
      </c>
      <c r="C11" s="13" t="s">
        <v>20</v>
      </c>
      <c r="D11" s="48">
        <f>'67 ГА 2022г'!D44</f>
        <v>104337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</row>
    <row r="12" spans="1:81" s="9" customFormat="1" ht="15">
      <c r="A12" s="11" t="s">
        <v>22</v>
      </c>
      <c r="B12" s="32" t="s">
        <v>59</v>
      </c>
      <c r="C12" s="13" t="s">
        <v>20</v>
      </c>
      <c r="D12" s="48">
        <f>'67 ГА 2022г'!E44</f>
        <v>60277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</row>
    <row r="13" spans="1:81" s="9" customFormat="1" ht="15">
      <c r="A13" s="11" t="s">
        <v>23</v>
      </c>
      <c r="B13" s="32" t="s">
        <v>60</v>
      </c>
      <c r="C13" s="13" t="s">
        <v>20</v>
      </c>
      <c r="D13" s="48">
        <f>'67 ГА 2022г'!F44+'67 ГА 2022г'!G44</f>
        <v>33895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</row>
    <row r="14" spans="1:81" s="9" customFormat="1" ht="15">
      <c r="A14" s="11" t="s">
        <v>63</v>
      </c>
      <c r="B14" s="33" t="s">
        <v>61</v>
      </c>
      <c r="C14" s="39" t="s">
        <v>20</v>
      </c>
      <c r="D14" s="49">
        <f>'67 ГА 2022г'!H44+'67 ГА 2022г'!I44</f>
        <v>37641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</row>
    <row r="15" spans="1:81" s="9" customFormat="1" ht="30.75" customHeight="1">
      <c r="A15" s="11" t="s">
        <v>24</v>
      </c>
      <c r="B15" s="12" t="s">
        <v>25</v>
      </c>
      <c r="C15" s="13" t="s">
        <v>20</v>
      </c>
      <c r="D15" s="49">
        <f>-'67 ГА 2022г'!C6</f>
        <v>-422924.34127999994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</row>
    <row r="16" spans="1:81" s="9" customFormat="1" ht="15">
      <c r="A16" s="11" t="s">
        <v>26</v>
      </c>
      <c r="B16" s="32" t="s">
        <v>62</v>
      </c>
      <c r="C16" s="13" t="s">
        <v>20</v>
      </c>
      <c r="D16" s="48">
        <f>'67 ГА 2022г'!D6</f>
        <v>139198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</row>
    <row r="17" spans="1:81" s="9" customFormat="1" ht="15" customHeight="1">
      <c r="A17" s="11" t="s">
        <v>27</v>
      </c>
      <c r="B17" s="32" t="s">
        <v>59</v>
      </c>
      <c r="C17" s="13" t="s">
        <v>20</v>
      </c>
      <c r="D17" s="48">
        <f>'67 ГА 2022г'!E6</f>
        <v>82229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</row>
    <row r="18" spans="1:81" s="9" customFormat="1" ht="15" customHeight="1">
      <c r="A18" s="11" t="s">
        <v>28</v>
      </c>
      <c r="B18" s="32" t="s">
        <v>60</v>
      </c>
      <c r="C18" s="13" t="s">
        <v>20</v>
      </c>
      <c r="D18" s="48">
        <f>'67 ГА 2022г'!F6+'67 ГА 2022г'!G6</f>
        <v>56188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</row>
    <row r="19" spans="1:81" s="9" customFormat="1" ht="15">
      <c r="A19" s="11" t="s">
        <v>64</v>
      </c>
      <c r="B19" s="33" t="s">
        <v>61</v>
      </c>
      <c r="C19" s="13" t="s">
        <v>20</v>
      </c>
      <c r="D19" s="48">
        <f>'67 ГА 2022г'!H6+'67 ГА 2022г'!I6</f>
        <v>70537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</row>
    <row r="20" spans="1:81" s="9" customFormat="1" ht="15">
      <c r="A20" s="11" t="s">
        <v>29</v>
      </c>
      <c r="B20" s="12" t="s">
        <v>40</v>
      </c>
      <c r="C20" s="13" t="s">
        <v>20</v>
      </c>
      <c r="D20" s="48">
        <f>D10+D15</f>
        <v>313996.7324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</row>
    <row r="21" spans="1:81" s="9" customFormat="1" ht="15">
      <c r="A21" s="11" t="s">
        <v>30</v>
      </c>
      <c r="B21" s="12" t="s">
        <v>41</v>
      </c>
      <c r="C21" s="13" t="s">
        <v>20</v>
      </c>
      <c r="D21" s="48">
        <f>'ОФР 2022'!G22/1000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</row>
    <row r="22" spans="1:81" s="9" customFormat="1" ht="15">
      <c r="A22" s="11" t="s">
        <v>31</v>
      </c>
      <c r="B22" s="12" t="s">
        <v>42</v>
      </c>
      <c r="C22" s="13" t="s">
        <v>20</v>
      </c>
      <c r="D22" s="48">
        <f>'ОФР 2022'!G23/1000</f>
        <v>13382.542150000001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</row>
    <row r="23" spans="1:81" s="9" customFormat="1" ht="15">
      <c r="A23" s="11" t="s">
        <v>32</v>
      </c>
      <c r="B23" s="12" t="s">
        <v>43</v>
      </c>
      <c r="C23" s="13" t="s">
        <v>20</v>
      </c>
      <c r="D23" s="48">
        <f>'ОФР 2022'!G24/1000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</row>
    <row r="24" spans="1:81" s="9" customFormat="1" ht="15">
      <c r="A24" s="11" t="s">
        <v>33</v>
      </c>
      <c r="B24" s="12" t="s">
        <v>44</v>
      </c>
      <c r="C24" s="13" t="s">
        <v>20</v>
      </c>
      <c r="D24" s="48">
        <f>'ОФР 2022'!G25/1000</f>
        <v>13141.06094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</row>
    <row r="25" spans="1:81" s="9" customFormat="1" ht="15">
      <c r="A25" s="11" t="s">
        <v>34</v>
      </c>
      <c r="B25" s="12" t="s">
        <v>45</v>
      </c>
      <c r="C25" s="13" t="s">
        <v>20</v>
      </c>
      <c r="D25" s="48">
        <f>'ОФР 2022'!G26/1000</f>
        <v>-10352.944220000001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</row>
    <row r="26" spans="1:81" s="9" customFormat="1" ht="15">
      <c r="A26" s="11" t="s">
        <v>35</v>
      </c>
      <c r="B26" s="12" t="s">
        <v>46</v>
      </c>
      <c r="C26" s="13" t="s">
        <v>20</v>
      </c>
      <c r="D26" s="48">
        <f>ROUNDUP('ОФР 2022'!G27/1000,0)</f>
        <v>330168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</row>
    <row r="27" spans="1:81" s="9" customFormat="1" ht="15">
      <c r="A27" s="11" t="s">
        <v>36</v>
      </c>
      <c r="B27" s="12" t="s">
        <v>47</v>
      </c>
      <c r="C27" s="13" t="s">
        <v>20</v>
      </c>
      <c r="D27" s="48">
        <f>ROUNDUP('ОФР 2022'!G28/1000,0)</f>
        <v>-68317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</row>
    <row r="28" spans="1:81" s="9" customFormat="1" ht="15">
      <c r="A28" s="11"/>
      <c r="B28" s="12" t="s">
        <v>139</v>
      </c>
      <c r="C28" s="13" t="s">
        <v>20</v>
      </c>
      <c r="D28" s="4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</row>
    <row r="29" spans="1:81" s="9" customFormat="1" ht="15">
      <c r="A29" s="11" t="s">
        <v>37</v>
      </c>
      <c r="B29" s="12" t="s">
        <v>140</v>
      </c>
      <c r="C29" s="13" t="s">
        <v>20</v>
      </c>
      <c r="D29" s="48">
        <f>'ОФР 2022'!G30/1000</f>
        <v>-70386.663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</row>
    <row r="30" spans="1:81" s="9" customFormat="1" ht="15">
      <c r="A30" s="11" t="s">
        <v>142</v>
      </c>
      <c r="B30" s="12" t="s">
        <v>141</v>
      </c>
      <c r="C30" s="13" t="s">
        <v>20</v>
      </c>
      <c r="D30" s="48">
        <f>'ОФР 2022'!G31/1000</f>
        <v>2070.29884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</row>
    <row r="31" spans="1:81" s="9" customFormat="1" ht="15">
      <c r="A31" s="11" t="s">
        <v>38</v>
      </c>
      <c r="B31" s="12" t="s">
        <v>48</v>
      </c>
      <c r="C31" s="13" t="s">
        <v>20</v>
      </c>
      <c r="D31" s="48">
        <f>_XLL.ОКРУГЛТ('ОФР 2022'!G32/1000,2)</f>
        <v>280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</row>
    <row r="32" spans="1:81" s="9" customFormat="1" ht="15.75" thickBot="1">
      <c r="A32" s="14" t="s">
        <v>39</v>
      </c>
      <c r="B32" s="15" t="s">
        <v>49</v>
      </c>
      <c r="C32" s="16" t="s">
        <v>20</v>
      </c>
      <c r="D32" s="80">
        <f>_XLL.ОКРУГЛТ('ОФР 2022'!G33/1000,3)</f>
        <v>262131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</row>
  </sheetData>
  <sheetProtection/>
  <mergeCells count="4">
    <mergeCell ref="A4:D4"/>
    <mergeCell ref="A3:D3"/>
    <mergeCell ref="A5:D5"/>
    <mergeCell ref="A7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SheetLayoutView="100" zoomScalePageLayoutView="0" workbookViewId="0" topLeftCell="A1">
      <selection activeCell="A3" sqref="A3:B5"/>
    </sheetView>
  </sheetViews>
  <sheetFormatPr defaultColWidth="0.875" defaultRowHeight="12.75"/>
  <cols>
    <col min="1" max="1" width="0.875" style="4" customWidth="1"/>
    <col min="2" max="2" width="48.25390625" style="4" customWidth="1"/>
    <col min="3" max="3" width="12.125" style="4" customWidth="1"/>
    <col min="4" max="4" width="9.75390625" style="4" customWidth="1"/>
    <col min="5" max="5" width="10.125" style="4" customWidth="1"/>
    <col min="6" max="6" width="9.625" style="4" customWidth="1"/>
    <col min="7" max="8" width="10.125" style="4" customWidth="1"/>
    <col min="9" max="9" width="11.00390625" style="4" customWidth="1"/>
    <col min="10" max="10" width="12.625" style="4" customWidth="1"/>
    <col min="11" max="11" width="9.00390625" style="4" customWidth="1"/>
    <col min="12" max="12" width="8.125" style="4" customWidth="1"/>
    <col min="13" max="13" width="8.25390625" style="4" customWidth="1"/>
    <col min="14" max="14" width="5.125" style="4" hidden="1" customWidth="1"/>
    <col min="15" max="16384" width="0.875" style="4" customWidth="1"/>
  </cols>
  <sheetData>
    <row r="1" spans="2:13" s="2" customFormat="1" ht="15" customHeight="1">
      <c r="B1" s="145" t="s">
        <v>165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ht="13.5" customHeight="1"/>
    <row r="3" spans="1:13" s="1" customFormat="1" ht="12.75" customHeight="1">
      <c r="A3" s="148" t="s">
        <v>2</v>
      </c>
      <c r="B3" s="149"/>
      <c r="C3" s="148" t="s">
        <v>3</v>
      </c>
      <c r="D3" s="146" t="s">
        <v>4</v>
      </c>
      <c r="E3" s="147"/>
      <c r="F3" s="147"/>
      <c r="G3" s="147"/>
      <c r="H3" s="147"/>
      <c r="I3" s="147"/>
      <c r="J3" s="147"/>
      <c r="K3" s="147"/>
      <c r="L3" s="147"/>
      <c r="M3" s="147"/>
    </row>
    <row r="4" spans="1:13" s="1" customFormat="1" ht="143.25">
      <c r="A4" s="150"/>
      <c r="B4" s="151"/>
      <c r="C4" s="152"/>
      <c r="D4" s="18" t="s">
        <v>11</v>
      </c>
      <c r="E4" s="18" t="s">
        <v>12</v>
      </c>
      <c r="F4" s="18" t="s">
        <v>5</v>
      </c>
      <c r="G4" s="18" t="s">
        <v>10</v>
      </c>
      <c r="H4" s="18" t="s">
        <v>6</v>
      </c>
      <c r="I4" s="18" t="s">
        <v>8</v>
      </c>
      <c r="J4" s="18" t="s">
        <v>7</v>
      </c>
      <c r="K4" s="18" t="s">
        <v>143</v>
      </c>
      <c r="L4" s="18" t="s">
        <v>9</v>
      </c>
      <c r="M4" s="18" t="s">
        <v>144</v>
      </c>
    </row>
    <row r="5" spans="1:13" s="1" customFormat="1" ht="12" customHeight="1">
      <c r="A5" s="150"/>
      <c r="B5" s="151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</row>
    <row r="6" spans="1:13" s="17" customFormat="1" ht="15" customHeight="1">
      <c r="A6" s="6"/>
      <c r="B6" s="20" t="s">
        <v>51</v>
      </c>
      <c r="C6" s="43">
        <f>SUM(C7:C12)</f>
        <v>348152</v>
      </c>
      <c r="D6" s="43">
        <f aca="true" t="shared" si="0" ref="D6:M6">SUM(D7:D12)</f>
        <v>0</v>
      </c>
      <c r="E6" s="43">
        <f t="shared" si="0"/>
        <v>37718</v>
      </c>
      <c r="F6" s="43">
        <f t="shared" si="0"/>
        <v>166391</v>
      </c>
      <c r="G6" s="43">
        <f t="shared" si="0"/>
        <v>49098</v>
      </c>
      <c r="H6" s="43">
        <f t="shared" si="0"/>
        <v>13896</v>
      </c>
      <c r="I6" s="43">
        <f t="shared" si="0"/>
        <v>81049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</row>
    <row r="7" spans="1:14" ht="27" customHeight="1">
      <c r="A7" s="7"/>
      <c r="B7" s="21" t="s">
        <v>52</v>
      </c>
      <c r="C7" s="41">
        <f>'67 ГА 2022г'!D6</f>
        <v>139198</v>
      </c>
      <c r="D7" s="40">
        <v>0</v>
      </c>
      <c r="E7" s="40">
        <f>'67 ГА 2022г'!D14+'67 ГА 2022г'!D22</f>
        <v>19677</v>
      </c>
      <c r="F7" s="40">
        <f>'67 ГА 2022г'!D7</f>
        <v>64232</v>
      </c>
      <c r="G7" s="40">
        <f>'67 ГА 2022г'!D8</f>
        <v>18868</v>
      </c>
      <c r="H7" s="40">
        <f>'67 ГА 2022г'!D9</f>
        <v>2833</v>
      </c>
      <c r="I7" s="40">
        <f>C7-E7-F7-G7-H7</f>
        <v>33588</v>
      </c>
      <c r="J7" s="40">
        <v>0</v>
      </c>
      <c r="K7" s="40">
        <v>0</v>
      </c>
      <c r="L7" s="40">
        <v>0</v>
      </c>
      <c r="M7" s="40">
        <v>0</v>
      </c>
      <c r="N7" s="42" t="e">
        <f>C7+'стр.1'!#REF!</f>
        <v>#REF!</v>
      </c>
    </row>
    <row r="8" spans="1:14" ht="15" customHeight="1">
      <c r="A8" s="5"/>
      <c r="B8" s="22" t="s">
        <v>53</v>
      </c>
      <c r="C8" s="41">
        <f>'67 ГА 2022г'!F6+'67 ГА 2022г'!G6</f>
        <v>56188</v>
      </c>
      <c r="D8" s="40">
        <v>0</v>
      </c>
      <c r="E8" s="40">
        <f>'67 ГА 2022г'!F14+'67 ГА 2022г'!G14+'67 ГА 2022г'!F22+'67 ГА 2022г'!G22</f>
        <v>5327</v>
      </c>
      <c r="F8" s="40">
        <f>'67 ГА 2022г'!F7+'67 ГА 2022г'!G7</f>
        <v>27022</v>
      </c>
      <c r="G8" s="40">
        <f>'67 ГА 2022г'!F8+'67 ГА 2022г'!G8</f>
        <v>7953</v>
      </c>
      <c r="H8" s="40">
        <f>'67 ГА 2022г'!F9+'67 ГА 2022г'!G9</f>
        <v>2267</v>
      </c>
      <c r="I8" s="40">
        <f aca="true" t="shared" si="1" ref="I8:I13">C8-E8-F8-G8-H8</f>
        <v>13619</v>
      </c>
      <c r="J8" s="40">
        <v>0</v>
      </c>
      <c r="K8" s="40">
        <v>0</v>
      </c>
      <c r="L8" s="40">
        <v>0</v>
      </c>
      <c r="M8" s="40">
        <v>0</v>
      </c>
      <c r="N8" s="42" t="e">
        <f>C8+'стр.1'!#REF!</f>
        <v>#REF!</v>
      </c>
    </row>
    <row r="9" spans="1:14" ht="15" customHeight="1">
      <c r="A9" s="5"/>
      <c r="B9" s="22" t="s">
        <v>54</v>
      </c>
      <c r="C9" s="41">
        <f>'67 ГА 2022г'!E6</f>
        <v>82229</v>
      </c>
      <c r="D9" s="40">
        <v>0</v>
      </c>
      <c r="E9" s="40">
        <f>'67 ГА 2022г'!E14+'67 ГА 2022г'!E22</f>
        <v>7356</v>
      </c>
      <c r="F9" s="40">
        <f>'67 ГА 2022г'!E7</f>
        <v>44063</v>
      </c>
      <c r="G9" s="40">
        <f>'67 ГА 2022г'!E8</f>
        <v>13083</v>
      </c>
      <c r="H9" s="40">
        <f>'67 ГА 2022г'!E9</f>
        <v>1410</v>
      </c>
      <c r="I9" s="40">
        <f t="shared" si="1"/>
        <v>16317</v>
      </c>
      <c r="J9" s="40">
        <v>0</v>
      </c>
      <c r="K9" s="40">
        <v>0</v>
      </c>
      <c r="L9" s="40">
        <v>0</v>
      </c>
      <c r="M9" s="40">
        <v>0</v>
      </c>
      <c r="N9" s="42" t="e">
        <f>C9+'стр.1'!#REF!</f>
        <v>#REF!</v>
      </c>
    </row>
    <row r="10" spans="1:14" ht="15" customHeight="1">
      <c r="A10" s="5"/>
      <c r="B10" s="23" t="s">
        <v>55</v>
      </c>
      <c r="C10" s="41">
        <f>'67 ГА 2022г'!H6+'67 ГА 2022г'!I6</f>
        <v>70537</v>
      </c>
      <c r="D10" s="40">
        <v>0</v>
      </c>
      <c r="E10" s="40">
        <f>'67 ГА 2022г'!H14+'67 ГА 2022г'!I14+'67 ГА 2022г'!H22+'67 ГА 2022г'!I22</f>
        <v>5358</v>
      </c>
      <c r="F10" s="40">
        <f>'67 ГА 2022г'!H7+'67 ГА 2022г'!I7</f>
        <v>31074</v>
      </c>
      <c r="G10" s="40">
        <f>'67 ГА 2022г'!H8+'67 ГА 2022г'!I8</f>
        <v>9194</v>
      </c>
      <c r="H10" s="40">
        <f>'67 ГА 2022г'!H9+'67 ГА 2022г'!I9</f>
        <v>7386</v>
      </c>
      <c r="I10" s="40">
        <f t="shared" si="1"/>
        <v>17525</v>
      </c>
      <c r="J10" s="40">
        <v>0</v>
      </c>
      <c r="K10" s="40">
        <v>0</v>
      </c>
      <c r="L10" s="40">
        <v>0</v>
      </c>
      <c r="M10" s="40">
        <v>0</v>
      </c>
      <c r="N10" s="42" t="e">
        <f>C10+'стр.1'!#REF!</f>
        <v>#REF!</v>
      </c>
    </row>
    <row r="11" spans="1:13" ht="27.75" customHeight="1">
      <c r="A11" s="5"/>
      <c r="B11" s="22" t="s">
        <v>56</v>
      </c>
      <c r="C11" s="41">
        <f>SUM(D11:M11)</f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/>
      <c r="J11" s="40">
        <v>0</v>
      </c>
      <c r="K11" s="40">
        <v>0</v>
      </c>
      <c r="L11" s="40">
        <v>0</v>
      </c>
      <c r="M11" s="40">
        <v>0</v>
      </c>
    </row>
    <row r="12" spans="1:13" ht="15" customHeight="1">
      <c r="A12" s="5"/>
      <c r="B12" s="22" t="s">
        <v>57</v>
      </c>
      <c r="C12" s="41">
        <f>SUM(D12:M12)</f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/>
      <c r="J12" s="40">
        <v>0</v>
      </c>
      <c r="K12" s="40">
        <v>0</v>
      </c>
      <c r="L12" s="40">
        <v>0</v>
      </c>
      <c r="M12" s="40">
        <v>0</v>
      </c>
    </row>
    <row r="13" spans="1:13" ht="15" customHeight="1">
      <c r="A13" s="6"/>
      <c r="B13" s="24" t="s">
        <v>58</v>
      </c>
      <c r="C13" s="40">
        <f>'67 ГА 2022г'!C6</f>
        <v>422924.34127999994</v>
      </c>
      <c r="D13" s="40">
        <v>0</v>
      </c>
      <c r="E13" s="40">
        <f>'67 ГА 2022г'!C14+'67 ГА 2022г'!C22</f>
        <v>45192</v>
      </c>
      <c r="F13" s="40">
        <f>'67 ГА 2022г'!C7</f>
        <v>197982</v>
      </c>
      <c r="G13" s="40">
        <f>'67 ГА 2022г'!C8</f>
        <v>58439</v>
      </c>
      <c r="H13" s="40">
        <f>'67 ГА 2022г'!C9</f>
        <v>24035</v>
      </c>
      <c r="I13" s="40">
        <f t="shared" si="1"/>
        <v>97276.34127999994</v>
      </c>
      <c r="J13" s="40">
        <v>0</v>
      </c>
      <c r="K13" s="40">
        <v>0</v>
      </c>
      <c r="L13" s="40">
        <v>0</v>
      </c>
      <c r="M13" s="40">
        <v>0</v>
      </c>
    </row>
    <row r="14" spans="1:13" ht="15" customHeight="1">
      <c r="A14" s="5"/>
      <c r="B14" s="24" t="s">
        <v>1</v>
      </c>
      <c r="C14" s="40">
        <f>SUM(D14:M14)</f>
        <v>-51866.34113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50">
        <f>('стр.1'!D23+'стр.1'!D22)</f>
        <v>13382.542150000001</v>
      </c>
      <c r="L14" s="50">
        <f>('стр.1'!D27)</f>
        <v>-68317</v>
      </c>
      <c r="M14" s="50">
        <f>('стр.1'!D25+'стр.1'!D31+'стр.1'!D24)</f>
        <v>3068.116719999998</v>
      </c>
    </row>
    <row r="16" ht="12.75">
      <c r="C16" s="42"/>
    </row>
    <row r="18" ht="12.75">
      <c r="C18" s="42"/>
    </row>
    <row r="20" ht="12.75">
      <c r="C20" s="42"/>
    </row>
  </sheetData>
  <sheetProtection/>
  <mergeCells count="4">
    <mergeCell ref="B1:M1"/>
    <mergeCell ref="D3:M3"/>
    <mergeCell ref="A3:B5"/>
    <mergeCell ref="C3:C4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31">
      <selection activeCell="C51" sqref="C51"/>
    </sheetView>
  </sheetViews>
  <sheetFormatPr defaultColWidth="9.00390625" defaultRowHeight="12.75"/>
  <cols>
    <col min="1" max="1" width="23.25390625" style="136" customWidth="1"/>
    <col min="2" max="2" width="4.625" style="134" customWidth="1"/>
    <col min="3" max="3" width="12.375" style="81" bestFit="1" customWidth="1"/>
    <col min="4" max="4" width="13.25390625" style="131" customWidth="1"/>
    <col min="5" max="5" width="13.75390625" style="131" customWidth="1"/>
    <col min="6" max="6" width="13.25390625" style="131" customWidth="1"/>
    <col min="7" max="7" width="12.00390625" style="131" customWidth="1"/>
    <col min="8" max="8" width="12.375" style="131" customWidth="1"/>
    <col min="9" max="9" width="12.00390625" style="131" customWidth="1"/>
    <col min="10" max="10" width="11.125" style="131" customWidth="1"/>
    <col min="11" max="11" width="9.875" style="131" customWidth="1"/>
    <col min="12" max="12" width="8.125" style="131" customWidth="1"/>
    <col min="13" max="13" width="12.875" style="131" customWidth="1"/>
    <col min="14" max="14" width="12.625" style="138" customWidth="1"/>
    <col min="15" max="15" width="12.75390625" style="81" bestFit="1" customWidth="1"/>
    <col min="16" max="16384" width="9.125" style="100" customWidth="1"/>
  </cols>
  <sheetData>
    <row r="1" spans="1:14" ht="27" customHeight="1">
      <c r="A1" s="158" t="s">
        <v>162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>
      <c r="A2" s="153" t="s">
        <v>66</v>
      </c>
      <c r="B2" s="153" t="s">
        <v>67</v>
      </c>
      <c r="C2" s="161" t="s">
        <v>68</v>
      </c>
      <c r="D2" s="153" t="s">
        <v>69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33.75" customHeight="1">
      <c r="A3" s="159"/>
      <c r="B3" s="160"/>
      <c r="C3" s="162"/>
      <c r="D3" s="153" t="s">
        <v>70</v>
      </c>
      <c r="E3" s="153" t="s">
        <v>71</v>
      </c>
      <c r="F3" s="153" t="s">
        <v>72</v>
      </c>
      <c r="G3" s="153"/>
      <c r="H3" s="153" t="s">
        <v>61</v>
      </c>
      <c r="I3" s="153"/>
      <c r="J3" s="153" t="s">
        <v>73</v>
      </c>
      <c r="K3" s="153"/>
      <c r="L3" s="153" t="s">
        <v>74</v>
      </c>
      <c r="M3" s="153" t="s">
        <v>75</v>
      </c>
      <c r="N3" s="154" t="s">
        <v>76</v>
      </c>
    </row>
    <row r="4" spans="1:14" ht="28.5" customHeight="1">
      <c r="A4" s="159"/>
      <c r="B4" s="160"/>
      <c r="C4" s="162"/>
      <c r="D4" s="160"/>
      <c r="E4" s="163"/>
      <c r="F4" s="101" t="s">
        <v>77</v>
      </c>
      <c r="G4" s="101" t="s">
        <v>78</v>
      </c>
      <c r="H4" s="101" t="s">
        <v>77</v>
      </c>
      <c r="I4" s="101" t="s">
        <v>78</v>
      </c>
      <c r="J4" s="101" t="s">
        <v>77</v>
      </c>
      <c r="K4" s="101" t="s">
        <v>78</v>
      </c>
      <c r="L4" s="153"/>
      <c r="M4" s="153"/>
      <c r="N4" s="154"/>
    </row>
    <row r="5" spans="1:15" s="105" customFormat="1" ht="10.5" customHeight="1">
      <c r="A5" s="102" t="s">
        <v>79</v>
      </c>
      <c r="B5" s="103" t="s">
        <v>80</v>
      </c>
      <c r="C5" s="8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  <c r="M5" s="103">
        <v>11</v>
      </c>
      <c r="N5" s="104">
        <v>12</v>
      </c>
      <c r="O5" s="81"/>
    </row>
    <row r="6" spans="1:14" ht="44.25" customHeight="1">
      <c r="A6" s="106" t="s">
        <v>145</v>
      </c>
      <c r="B6" s="107">
        <v>280</v>
      </c>
      <c r="C6" s="51">
        <v>422924.34127999994</v>
      </c>
      <c r="D6" s="108">
        <v>139198</v>
      </c>
      <c r="E6" s="108">
        <v>82229</v>
      </c>
      <c r="F6" s="108">
        <v>49911</v>
      </c>
      <c r="G6" s="108">
        <v>6277</v>
      </c>
      <c r="H6" s="108">
        <v>65859</v>
      </c>
      <c r="I6" s="108">
        <v>4678</v>
      </c>
      <c r="J6" s="108">
        <v>17188</v>
      </c>
      <c r="K6" s="108">
        <v>8476</v>
      </c>
      <c r="L6" s="108"/>
      <c r="M6" s="108">
        <v>21440</v>
      </c>
      <c r="N6" s="108">
        <v>27668.341279999935</v>
      </c>
    </row>
    <row r="7" spans="1:15" s="112" customFormat="1" ht="31.5">
      <c r="A7" s="109" t="s">
        <v>81</v>
      </c>
      <c r="B7" s="110">
        <v>290</v>
      </c>
      <c r="C7" s="51">
        <v>197982</v>
      </c>
      <c r="D7" s="108">
        <v>64232</v>
      </c>
      <c r="E7" s="108">
        <v>44063</v>
      </c>
      <c r="F7" s="108">
        <v>24003</v>
      </c>
      <c r="G7" s="108">
        <v>3019</v>
      </c>
      <c r="H7" s="108">
        <v>29013</v>
      </c>
      <c r="I7" s="108">
        <v>2061</v>
      </c>
      <c r="J7" s="108">
        <v>7302</v>
      </c>
      <c r="K7" s="108">
        <v>3601</v>
      </c>
      <c r="L7" s="108">
        <v>0</v>
      </c>
      <c r="M7" s="108">
        <v>8131</v>
      </c>
      <c r="N7" s="111">
        <v>12557</v>
      </c>
      <c r="O7" s="81"/>
    </row>
    <row r="8" spans="1:14" ht="33" customHeight="1">
      <c r="A8" s="106" t="s">
        <v>82</v>
      </c>
      <c r="B8" s="107">
        <v>300</v>
      </c>
      <c r="C8" s="51">
        <v>58439</v>
      </c>
      <c r="D8" s="108">
        <v>18868</v>
      </c>
      <c r="E8" s="108">
        <v>13083</v>
      </c>
      <c r="F8" s="108">
        <v>7064</v>
      </c>
      <c r="G8" s="108">
        <v>889</v>
      </c>
      <c r="H8" s="108">
        <v>8584</v>
      </c>
      <c r="I8" s="108">
        <v>610</v>
      </c>
      <c r="J8" s="108">
        <v>2123</v>
      </c>
      <c r="K8" s="108">
        <v>1047</v>
      </c>
      <c r="L8" s="108">
        <v>0</v>
      </c>
      <c r="M8" s="108">
        <v>2418</v>
      </c>
      <c r="N8" s="111">
        <v>3753</v>
      </c>
    </row>
    <row r="9" spans="1:14" ht="31.5">
      <c r="A9" s="113" t="s">
        <v>146</v>
      </c>
      <c r="B9" s="107">
        <v>310</v>
      </c>
      <c r="C9" s="51">
        <v>24035</v>
      </c>
      <c r="D9" s="108">
        <v>2833</v>
      </c>
      <c r="E9" s="108">
        <v>1410</v>
      </c>
      <c r="F9" s="108">
        <v>2014</v>
      </c>
      <c r="G9" s="108">
        <v>253</v>
      </c>
      <c r="H9" s="108">
        <v>6896</v>
      </c>
      <c r="I9" s="108">
        <v>490</v>
      </c>
      <c r="J9" s="108">
        <v>239</v>
      </c>
      <c r="K9" s="108">
        <v>118</v>
      </c>
      <c r="L9" s="108"/>
      <c r="M9" s="108">
        <v>4289</v>
      </c>
      <c r="N9" s="111">
        <v>5493</v>
      </c>
    </row>
    <row r="10" spans="1:14" ht="15.75">
      <c r="A10" s="114" t="s">
        <v>83</v>
      </c>
      <c r="B10" s="107"/>
      <c r="C10" s="51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1:15" s="112" customFormat="1" ht="18.75" customHeight="1">
      <c r="A11" s="117" t="s">
        <v>84</v>
      </c>
      <c r="B11" s="110">
        <v>311</v>
      </c>
      <c r="C11" s="51">
        <v>9011</v>
      </c>
      <c r="D11" s="108">
        <v>1807</v>
      </c>
      <c r="E11" s="108">
        <v>33</v>
      </c>
      <c r="F11" s="108">
        <v>27</v>
      </c>
      <c r="G11" s="108">
        <v>3</v>
      </c>
      <c r="H11" s="108">
        <v>5774</v>
      </c>
      <c r="I11" s="108">
        <v>410</v>
      </c>
      <c r="J11" s="108">
        <v>5</v>
      </c>
      <c r="K11" s="108">
        <v>3</v>
      </c>
      <c r="L11" s="108">
        <v>0</v>
      </c>
      <c r="M11" s="108">
        <v>108</v>
      </c>
      <c r="N11" s="111">
        <v>841</v>
      </c>
      <c r="O11" s="81"/>
    </row>
    <row r="12" spans="1:15" s="112" customFormat="1" ht="15.75">
      <c r="A12" s="118" t="s">
        <v>85</v>
      </c>
      <c r="B12" s="110">
        <v>312</v>
      </c>
      <c r="C12" s="51">
        <v>3171</v>
      </c>
      <c r="D12" s="108">
        <v>0</v>
      </c>
      <c r="E12" s="108">
        <v>82</v>
      </c>
      <c r="F12" s="108">
        <v>1414</v>
      </c>
      <c r="G12" s="108">
        <v>178</v>
      </c>
      <c r="H12" s="108">
        <v>0</v>
      </c>
      <c r="I12" s="108">
        <v>0</v>
      </c>
      <c r="J12" s="108">
        <v>11</v>
      </c>
      <c r="K12" s="108">
        <v>5</v>
      </c>
      <c r="L12" s="108">
        <v>0</v>
      </c>
      <c r="M12" s="108">
        <v>0</v>
      </c>
      <c r="N12" s="111">
        <v>1481</v>
      </c>
      <c r="O12" s="81"/>
    </row>
    <row r="13" spans="1:15" s="112" customFormat="1" ht="15.75">
      <c r="A13" s="119" t="s">
        <v>86</v>
      </c>
      <c r="B13" s="110">
        <v>313</v>
      </c>
      <c r="C13" s="51">
        <v>11853</v>
      </c>
      <c r="D13" s="108">
        <v>1026</v>
      </c>
      <c r="E13" s="108">
        <v>1295</v>
      </c>
      <c r="F13" s="108">
        <v>573</v>
      </c>
      <c r="G13" s="108">
        <v>72</v>
      </c>
      <c r="H13" s="108">
        <v>1122</v>
      </c>
      <c r="I13" s="108">
        <v>80</v>
      </c>
      <c r="J13" s="108">
        <v>223</v>
      </c>
      <c r="K13" s="108">
        <v>110</v>
      </c>
      <c r="L13" s="108">
        <v>0</v>
      </c>
      <c r="M13" s="108">
        <v>4181</v>
      </c>
      <c r="N13" s="111">
        <v>3171</v>
      </c>
      <c r="O13" s="81"/>
    </row>
    <row r="14" spans="1:15" s="112" customFormat="1" ht="80.25" customHeight="1">
      <c r="A14" s="120" t="s">
        <v>147</v>
      </c>
      <c r="B14" s="110">
        <v>320</v>
      </c>
      <c r="C14" s="51">
        <v>42335</v>
      </c>
      <c r="D14" s="108">
        <v>18714</v>
      </c>
      <c r="E14" s="108">
        <v>6572</v>
      </c>
      <c r="F14" s="108">
        <v>4483</v>
      </c>
      <c r="G14" s="108">
        <v>564</v>
      </c>
      <c r="H14" s="108">
        <v>4673</v>
      </c>
      <c r="I14" s="108">
        <v>332</v>
      </c>
      <c r="J14" s="108">
        <v>1499</v>
      </c>
      <c r="K14" s="108">
        <v>739</v>
      </c>
      <c r="L14" s="108"/>
      <c r="M14" s="108">
        <v>2889</v>
      </c>
      <c r="N14" s="111">
        <v>1870</v>
      </c>
      <c r="O14" s="81"/>
    </row>
    <row r="15" spans="1:15" s="112" customFormat="1" ht="15.75">
      <c r="A15" s="117" t="s">
        <v>83</v>
      </c>
      <c r="B15" s="110"/>
      <c r="C15" s="51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81"/>
    </row>
    <row r="16" spans="1:15" s="112" customFormat="1" ht="15.75">
      <c r="A16" s="117" t="s">
        <v>84</v>
      </c>
      <c r="B16" s="110">
        <v>321</v>
      </c>
      <c r="C16" s="51">
        <v>7349</v>
      </c>
      <c r="D16" s="108">
        <v>2478</v>
      </c>
      <c r="E16" s="108">
        <v>2019</v>
      </c>
      <c r="F16" s="108">
        <v>638</v>
      </c>
      <c r="G16" s="108">
        <v>80</v>
      </c>
      <c r="H16" s="108">
        <v>847</v>
      </c>
      <c r="I16" s="108">
        <v>60</v>
      </c>
      <c r="J16" s="108">
        <v>182</v>
      </c>
      <c r="K16" s="108">
        <v>90</v>
      </c>
      <c r="L16" s="108">
        <v>0</v>
      </c>
      <c r="M16" s="108">
        <v>935</v>
      </c>
      <c r="N16" s="111">
        <v>20</v>
      </c>
      <c r="O16" s="81"/>
    </row>
    <row r="17" spans="1:15" s="112" customFormat="1" ht="63">
      <c r="A17" s="117" t="s">
        <v>87</v>
      </c>
      <c r="B17" s="110">
        <v>322</v>
      </c>
      <c r="C17" s="51">
        <v>18315</v>
      </c>
      <c r="D17" s="108">
        <v>9024</v>
      </c>
      <c r="E17" s="108">
        <v>2409</v>
      </c>
      <c r="F17" s="108">
        <v>1731</v>
      </c>
      <c r="G17" s="108">
        <v>218</v>
      </c>
      <c r="H17" s="108">
        <v>1899</v>
      </c>
      <c r="I17" s="108">
        <v>135</v>
      </c>
      <c r="J17" s="108">
        <v>544</v>
      </c>
      <c r="K17" s="108">
        <v>268</v>
      </c>
      <c r="L17" s="108">
        <v>0</v>
      </c>
      <c r="M17" s="108">
        <v>895</v>
      </c>
      <c r="N17" s="111">
        <v>1192</v>
      </c>
      <c r="O17" s="81"/>
    </row>
    <row r="18" spans="1:15" s="112" customFormat="1" ht="15.75">
      <c r="A18" s="117" t="s">
        <v>88</v>
      </c>
      <c r="B18" s="110">
        <v>323</v>
      </c>
      <c r="C18" s="51"/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11">
        <v>0</v>
      </c>
      <c r="O18" s="81"/>
    </row>
    <row r="19" spans="1:15" s="112" customFormat="1" ht="15.75">
      <c r="A19" s="119" t="s">
        <v>86</v>
      </c>
      <c r="B19" s="110">
        <v>324</v>
      </c>
      <c r="C19" s="51">
        <v>16671</v>
      </c>
      <c r="D19" s="108">
        <v>7212</v>
      </c>
      <c r="E19" s="108">
        <v>2144</v>
      </c>
      <c r="F19" s="108">
        <v>2114</v>
      </c>
      <c r="G19" s="108">
        <v>266</v>
      </c>
      <c r="H19" s="108">
        <v>1927</v>
      </c>
      <c r="I19" s="108">
        <v>137</v>
      </c>
      <c r="J19" s="108">
        <v>773</v>
      </c>
      <c r="K19" s="108">
        <v>381</v>
      </c>
      <c r="L19" s="108">
        <v>0</v>
      </c>
      <c r="M19" s="108">
        <v>1059</v>
      </c>
      <c r="N19" s="111">
        <v>658</v>
      </c>
      <c r="O19" s="81"/>
    </row>
    <row r="20" spans="1:15" s="112" customFormat="1" ht="47.25">
      <c r="A20" s="120" t="s">
        <v>148</v>
      </c>
      <c r="B20" s="110">
        <v>330</v>
      </c>
      <c r="C20" s="51">
        <v>35632</v>
      </c>
      <c r="D20" s="121">
        <v>4976</v>
      </c>
      <c r="E20" s="121">
        <v>3390</v>
      </c>
      <c r="F20" s="121">
        <v>5863</v>
      </c>
      <c r="G20" s="121">
        <v>737</v>
      </c>
      <c r="H20" s="121">
        <v>9861</v>
      </c>
      <c r="I20" s="121">
        <v>700</v>
      </c>
      <c r="J20" s="121">
        <v>3285</v>
      </c>
      <c r="K20" s="121">
        <v>1620</v>
      </c>
      <c r="L20" s="121"/>
      <c r="M20" s="121">
        <v>2266</v>
      </c>
      <c r="N20" s="122">
        <v>2934</v>
      </c>
      <c r="O20" s="81"/>
    </row>
    <row r="21" spans="1:15" s="112" customFormat="1" ht="15.75">
      <c r="A21" s="117" t="s">
        <v>83</v>
      </c>
      <c r="B21" s="110"/>
      <c r="C21" s="51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81"/>
    </row>
    <row r="22" spans="1:15" s="112" customFormat="1" ht="18" customHeight="1">
      <c r="A22" s="117" t="s">
        <v>89</v>
      </c>
      <c r="B22" s="110">
        <v>331</v>
      </c>
      <c r="C22" s="51">
        <v>2857</v>
      </c>
      <c r="D22" s="108">
        <v>963</v>
      </c>
      <c r="E22" s="108">
        <v>784</v>
      </c>
      <c r="F22" s="108">
        <v>249</v>
      </c>
      <c r="G22" s="108">
        <v>31</v>
      </c>
      <c r="H22" s="108">
        <v>330</v>
      </c>
      <c r="I22" s="108">
        <v>23</v>
      </c>
      <c r="J22" s="108">
        <v>71</v>
      </c>
      <c r="K22" s="108">
        <v>35</v>
      </c>
      <c r="L22" s="108">
        <v>0</v>
      </c>
      <c r="M22" s="108">
        <v>364</v>
      </c>
      <c r="N22" s="111">
        <v>7</v>
      </c>
      <c r="O22" s="81"/>
    </row>
    <row r="23" spans="1:15" s="112" customFormat="1" ht="18" customHeight="1">
      <c r="A23" s="117" t="s">
        <v>90</v>
      </c>
      <c r="B23" s="110">
        <v>332</v>
      </c>
      <c r="C23" s="51">
        <v>25553</v>
      </c>
      <c r="D23" s="108">
        <v>1524</v>
      </c>
      <c r="E23" s="108">
        <v>775</v>
      </c>
      <c r="F23" s="108">
        <v>4909</v>
      </c>
      <c r="G23" s="108">
        <v>617</v>
      </c>
      <c r="H23" s="108">
        <v>8670</v>
      </c>
      <c r="I23" s="108">
        <v>616</v>
      </c>
      <c r="J23" s="108">
        <v>2976</v>
      </c>
      <c r="K23" s="108">
        <v>1468</v>
      </c>
      <c r="L23" s="108">
        <v>0</v>
      </c>
      <c r="M23" s="108">
        <v>1121</v>
      </c>
      <c r="N23" s="111">
        <v>2877</v>
      </c>
      <c r="O23" s="81"/>
    </row>
    <row r="24" spans="1:15" s="112" customFormat="1" ht="15.75">
      <c r="A24" s="119" t="s">
        <v>86</v>
      </c>
      <c r="B24" s="110">
        <v>333</v>
      </c>
      <c r="C24" s="51">
        <v>7222</v>
      </c>
      <c r="D24" s="108">
        <v>2489</v>
      </c>
      <c r="E24" s="108">
        <v>1831</v>
      </c>
      <c r="F24" s="108">
        <v>705</v>
      </c>
      <c r="G24" s="108">
        <v>89</v>
      </c>
      <c r="H24" s="108">
        <v>861</v>
      </c>
      <c r="I24" s="108">
        <v>61</v>
      </c>
      <c r="J24" s="108">
        <v>238</v>
      </c>
      <c r="K24" s="108">
        <v>117</v>
      </c>
      <c r="L24" s="108">
        <v>0</v>
      </c>
      <c r="M24" s="108">
        <v>781</v>
      </c>
      <c r="N24" s="111">
        <v>50</v>
      </c>
      <c r="O24" s="81"/>
    </row>
    <row r="25" spans="1:15" s="112" customFormat="1" ht="78.75">
      <c r="A25" s="120" t="s">
        <v>149</v>
      </c>
      <c r="B25" s="110">
        <v>340</v>
      </c>
      <c r="C25" s="51">
        <v>26016</v>
      </c>
      <c r="D25" s="108">
        <v>16199</v>
      </c>
      <c r="E25" s="108">
        <v>6970</v>
      </c>
      <c r="F25" s="108">
        <v>963</v>
      </c>
      <c r="G25" s="108">
        <v>121</v>
      </c>
      <c r="H25" s="108">
        <v>1045</v>
      </c>
      <c r="I25" s="108">
        <v>74</v>
      </c>
      <c r="J25" s="108">
        <v>269</v>
      </c>
      <c r="K25" s="108">
        <v>132</v>
      </c>
      <c r="L25" s="108">
        <v>0</v>
      </c>
      <c r="M25" s="108">
        <v>149</v>
      </c>
      <c r="N25" s="111">
        <v>94</v>
      </c>
      <c r="O25" s="81"/>
    </row>
    <row r="26" spans="1:15" s="112" customFormat="1" ht="15.75">
      <c r="A26" s="117" t="s">
        <v>83</v>
      </c>
      <c r="B26" s="110"/>
      <c r="C26" s="52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81"/>
    </row>
    <row r="27" spans="1:15" s="112" customFormat="1" ht="31.5">
      <c r="A27" s="117" t="s">
        <v>91</v>
      </c>
      <c r="B27" s="110">
        <v>341</v>
      </c>
      <c r="C27" s="51">
        <v>433</v>
      </c>
      <c r="D27" s="108">
        <v>126</v>
      </c>
      <c r="E27" s="108">
        <v>60</v>
      </c>
      <c r="F27" s="108">
        <v>67</v>
      </c>
      <c r="G27" s="108">
        <v>8</v>
      </c>
      <c r="H27" s="108">
        <v>82</v>
      </c>
      <c r="I27" s="108">
        <v>6</v>
      </c>
      <c r="J27" s="108">
        <v>35</v>
      </c>
      <c r="K27" s="108">
        <v>17</v>
      </c>
      <c r="L27" s="108">
        <v>0</v>
      </c>
      <c r="M27" s="108">
        <v>15</v>
      </c>
      <c r="N27" s="111">
        <v>17</v>
      </c>
      <c r="O27" s="81"/>
    </row>
    <row r="28" spans="1:15" s="112" customFormat="1" ht="15.75" customHeight="1">
      <c r="A28" s="119" t="s">
        <v>86</v>
      </c>
      <c r="B28" s="110">
        <v>342</v>
      </c>
      <c r="C28" s="51">
        <v>25583</v>
      </c>
      <c r="D28" s="108">
        <v>16073</v>
      </c>
      <c r="E28" s="108">
        <v>6910</v>
      </c>
      <c r="F28" s="108">
        <v>896</v>
      </c>
      <c r="G28" s="108">
        <v>113</v>
      </c>
      <c r="H28" s="108">
        <v>963</v>
      </c>
      <c r="I28" s="108">
        <v>68</v>
      </c>
      <c r="J28" s="108">
        <v>234</v>
      </c>
      <c r="K28" s="108">
        <v>115</v>
      </c>
      <c r="L28" s="108">
        <v>0</v>
      </c>
      <c r="M28" s="108">
        <v>134</v>
      </c>
      <c r="N28" s="111">
        <v>77</v>
      </c>
      <c r="O28" s="81"/>
    </row>
    <row r="29" spans="1:15" s="112" customFormat="1" ht="47.25" customHeight="1">
      <c r="A29" s="109" t="s">
        <v>92</v>
      </c>
      <c r="B29" s="110">
        <v>350</v>
      </c>
      <c r="C29" s="51">
        <v>6828</v>
      </c>
      <c r="D29" s="108">
        <v>1045</v>
      </c>
      <c r="E29" s="108">
        <v>1002</v>
      </c>
      <c r="F29" s="108">
        <v>1218</v>
      </c>
      <c r="G29" s="108">
        <v>153</v>
      </c>
      <c r="H29" s="108">
        <v>1804</v>
      </c>
      <c r="I29" s="108">
        <v>128</v>
      </c>
      <c r="J29" s="108">
        <v>469</v>
      </c>
      <c r="K29" s="108">
        <v>232</v>
      </c>
      <c r="L29" s="108">
        <v>0</v>
      </c>
      <c r="M29" s="108">
        <v>215</v>
      </c>
      <c r="N29" s="54">
        <v>562</v>
      </c>
      <c r="O29" s="81"/>
    </row>
    <row r="30" spans="1:15" s="112" customFormat="1" ht="31.5">
      <c r="A30" s="109" t="s">
        <v>93</v>
      </c>
      <c r="B30" s="110">
        <v>360</v>
      </c>
      <c r="C30" s="51">
        <v>31657.341279999935</v>
      </c>
      <c r="D30" s="108">
        <v>12331</v>
      </c>
      <c r="E30" s="108">
        <v>5739</v>
      </c>
      <c r="F30" s="108">
        <v>4303</v>
      </c>
      <c r="G30" s="108">
        <v>541</v>
      </c>
      <c r="H30" s="108">
        <v>3983</v>
      </c>
      <c r="I30" s="108">
        <v>283</v>
      </c>
      <c r="J30" s="108">
        <v>2002</v>
      </c>
      <c r="K30" s="108">
        <v>987</v>
      </c>
      <c r="L30" s="108">
        <v>0</v>
      </c>
      <c r="M30" s="108">
        <v>1083</v>
      </c>
      <c r="N30" s="111">
        <v>405.34127999993507</v>
      </c>
      <c r="O30" s="81"/>
    </row>
    <row r="31" spans="1:15" s="112" customFormat="1" ht="31.5">
      <c r="A31" s="109" t="s">
        <v>150</v>
      </c>
      <c r="B31" s="110">
        <v>370</v>
      </c>
      <c r="C31" s="51" t="s">
        <v>94</v>
      </c>
      <c r="D31" s="108">
        <v>238.575347</v>
      </c>
      <c r="E31" s="108">
        <v>238.575347</v>
      </c>
      <c r="F31" s="108">
        <v>615583</v>
      </c>
      <c r="G31" s="108">
        <v>13442</v>
      </c>
      <c r="H31" s="108">
        <v>308477</v>
      </c>
      <c r="I31" s="108">
        <v>6919</v>
      </c>
      <c r="J31" s="108">
        <v>5274.982000000001</v>
      </c>
      <c r="K31" s="108">
        <v>3680.0649999999996</v>
      </c>
      <c r="L31" s="108">
        <v>0</v>
      </c>
      <c r="M31" s="108">
        <v>0</v>
      </c>
      <c r="N31" s="111">
        <v>0</v>
      </c>
      <c r="O31" s="81"/>
    </row>
    <row r="32" spans="1:15" s="112" customFormat="1" ht="15.75">
      <c r="A32" s="117" t="s">
        <v>95</v>
      </c>
      <c r="B32" s="110"/>
      <c r="C32" s="51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11"/>
      <c r="O32" s="81"/>
    </row>
    <row r="33" spans="1:15" s="112" customFormat="1" ht="15.75">
      <c r="A33" s="117" t="s">
        <v>96</v>
      </c>
      <c r="B33" s="110">
        <v>371</v>
      </c>
      <c r="C33" s="51" t="s">
        <v>94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11"/>
      <c r="O33" s="81"/>
    </row>
    <row r="34" spans="1:15" s="112" customFormat="1" ht="15.75">
      <c r="A34" s="117" t="s">
        <v>97</v>
      </c>
      <c r="B34" s="110">
        <v>372</v>
      </c>
      <c r="C34" s="51" t="s">
        <v>94</v>
      </c>
      <c r="D34" s="123">
        <v>233.053347</v>
      </c>
      <c r="E34" s="123">
        <v>233.053347</v>
      </c>
      <c r="F34" s="123">
        <v>615583</v>
      </c>
      <c r="G34" s="123">
        <v>2668</v>
      </c>
      <c r="H34" s="123">
        <v>308477</v>
      </c>
      <c r="I34" s="123">
        <v>1324</v>
      </c>
      <c r="J34" s="123">
        <v>5274.982000000001</v>
      </c>
      <c r="K34" s="123">
        <v>3298.4579999999996</v>
      </c>
      <c r="L34" s="108"/>
      <c r="M34" s="108"/>
      <c r="N34" s="111"/>
      <c r="O34" s="81"/>
    </row>
    <row r="35" spans="1:15" s="112" customFormat="1" ht="15.75">
      <c r="A35" s="117" t="s">
        <v>98</v>
      </c>
      <c r="B35" s="110">
        <v>373</v>
      </c>
      <c r="C35" s="51" t="s">
        <v>94</v>
      </c>
      <c r="D35" s="123">
        <v>5.522</v>
      </c>
      <c r="E35" s="123">
        <v>5.522</v>
      </c>
      <c r="F35" s="123">
        <v>0</v>
      </c>
      <c r="G35" s="123">
        <v>10774</v>
      </c>
      <c r="H35" s="123">
        <v>0</v>
      </c>
      <c r="I35" s="123">
        <v>5595</v>
      </c>
      <c r="J35" s="123">
        <v>0</v>
      </c>
      <c r="K35" s="123">
        <v>381.607</v>
      </c>
      <c r="L35" s="108"/>
      <c r="M35" s="108"/>
      <c r="N35" s="111"/>
      <c r="O35" s="81"/>
    </row>
    <row r="36" spans="1:15" s="112" customFormat="1" ht="15.75">
      <c r="A36" s="119" t="s">
        <v>17</v>
      </c>
      <c r="B36" s="110">
        <v>374</v>
      </c>
      <c r="C36" s="51" t="s">
        <v>94</v>
      </c>
      <c r="D36" s="124" t="s">
        <v>99</v>
      </c>
      <c r="E36" s="124" t="s">
        <v>99</v>
      </c>
      <c r="F36" s="124" t="s">
        <v>100</v>
      </c>
      <c r="G36" s="124" t="s">
        <v>100</v>
      </c>
      <c r="H36" s="124" t="s">
        <v>100</v>
      </c>
      <c r="I36" s="124" t="s">
        <v>100</v>
      </c>
      <c r="J36" s="124" t="s">
        <v>101</v>
      </c>
      <c r="K36" s="124" t="s">
        <v>101</v>
      </c>
      <c r="L36" s="125"/>
      <c r="M36" s="125" t="s">
        <v>94</v>
      </c>
      <c r="N36" s="126" t="s">
        <v>94</v>
      </c>
      <c r="O36" s="81"/>
    </row>
    <row r="37" spans="1:15" s="84" customFormat="1" ht="17.25" customHeight="1">
      <c r="A37" s="85" t="s">
        <v>151</v>
      </c>
      <c r="B37" s="53">
        <v>380</v>
      </c>
      <c r="C37" s="51" t="s">
        <v>94</v>
      </c>
      <c r="D37" s="51">
        <v>583.4550876708984</v>
      </c>
      <c r="E37" s="51">
        <v>344.6667940925179</v>
      </c>
      <c r="F37" s="51">
        <v>81.07923708094603</v>
      </c>
      <c r="G37" s="51">
        <v>466.9692010117542</v>
      </c>
      <c r="H37" s="51">
        <v>213.49727856533875</v>
      </c>
      <c r="I37" s="51">
        <v>676.1092643445584</v>
      </c>
      <c r="J37" s="51">
        <v>3258.3997443024446</v>
      </c>
      <c r="K37" s="51">
        <v>2303.2201876869026</v>
      </c>
      <c r="L37" s="51"/>
      <c r="M37" s="51"/>
      <c r="N37" s="54"/>
      <c r="O37" s="81"/>
    </row>
    <row r="38" spans="1:15" s="112" customFormat="1" ht="15.75">
      <c r="A38" s="119" t="s">
        <v>17</v>
      </c>
      <c r="B38" s="110">
        <v>381</v>
      </c>
      <c r="C38" s="51" t="s">
        <v>94</v>
      </c>
      <c r="D38" s="127" t="s">
        <v>102</v>
      </c>
      <c r="E38" s="127" t="s">
        <v>102</v>
      </c>
      <c r="F38" s="127" t="s">
        <v>103</v>
      </c>
      <c r="G38" s="127" t="s">
        <v>103</v>
      </c>
      <c r="H38" s="127" t="s">
        <v>103</v>
      </c>
      <c r="I38" s="127" t="s">
        <v>103</v>
      </c>
      <c r="J38" s="127" t="s">
        <v>104</v>
      </c>
      <c r="K38" s="127" t="s">
        <v>104</v>
      </c>
      <c r="L38" s="108"/>
      <c r="M38" s="108" t="s">
        <v>94</v>
      </c>
      <c r="N38" s="111" t="s">
        <v>94</v>
      </c>
      <c r="O38" s="81"/>
    </row>
    <row r="39" spans="1:15" s="112" customFormat="1" ht="63">
      <c r="A39" s="120" t="s">
        <v>152</v>
      </c>
      <c r="B39" s="110">
        <v>390</v>
      </c>
      <c r="C39" s="51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11"/>
      <c r="O39" s="81"/>
    </row>
    <row r="40" spans="1:15" s="112" customFormat="1" ht="31.5">
      <c r="A40" s="117" t="s">
        <v>153</v>
      </c>
      <c r="B40" s="110">
        <v>391</v>
      </c>
      <c r="C40" s="52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11"/>
      <c r="O40" s="81"/>
    </row>
    <row r="41" spans="1:14" ht="31.5">
      <c r="A41" s="114" t="s">
        <v>154</v>
      </c>
      <c r="B41" s="107">
        <v>392</v>
      </c>
      <c r="C41" s="51">
        <v>408106.45927999995</v>
      </c>
      <c r="D41" s="108">
        <v>135976</v>
      </c>
      <c r="E41" s="108">
        <v>80326</v>
      </c>
      <c r="F41" s="108">
        <v>49911</v>
      </c>
      <c r="G41" s="108">
        <v>1245.874</v>
      </c>
      <c r="H41" s="108">
        <v>65859</v>
      </c>
      <c r="I41" s="108">
        <v>895.169</v>
      </c>
      <c r="J41" s="108">
        <v>17188</v>
      </c>
      <c r="K41" s="108">
        <v>7597.075</v>
      </c>
      <c r="L41" s="108"/>
      <c r="M41" s="108">
        <v>21440</v>
      </c>
      <c r="N41" s="108">
        <v>27668.341279999935</v>
      </c>
    </row>
    <row r="42" spans="1:14" ht="31.5">
      <c r="A42" s="114" t="s">
        <v>155</v>
      </c>
      <c r="B42" s="107">
        <v>393</v>
      </c>
      <c r="C42" s="51">
        <v>14817.882</v>
      </c>
      <c r="D42" s="108">
        <v>3222</v>
      </c>
      <c r="E42" s="108">
        <v>1903</v>
      </c>
      <c r="F42" s="108">
        <v>0</v>
      </c>
      <c r="G42" s="108">
        <v>5031.126</v>
      </c>
      <c r="H42" s="108">
        <v>0</v>
      </c>
      <c r="I42" s="108">
        <v>3782.831</v>
      </c>
      <c r="J42" s="108">
        <v>0</v>
      </c>
      <c r="K42" s="108">
        <v>878.925</v>
      </c>
      <c r="L42" s="108"/>
      <c r="M42" s="108"/>
      <c r="N42" s="108"/>
    </row>
    <row r="43" spans="1:14" ht="15.75">
      <c r="A43" s="128" t="s">
        <v>86</v>
      </c>
      <c r="B43" s="107">
        <v>395</v>
      </c>
      <c r="C43" s="51">
        <v>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4" ht="31.5">
      <c r="A44" s="113" t="s">
        <v>156</v>
      </c>
      <c r="B44" s="107">
        <v>400</v>
      </c>
      <c r="C44" s="51">
        <v>736921.0736799999</v>
      </c>
      <c r="D44" s="108">
        <v>104337</v>
      </c>
      <c r="E44" s="108">
        <v>60277</v>
      </c>
      <c r="F44" s="108">
        <v>30108</v>
      </c>
      <c r="G44" s="108">
        <v>3787</v>
      </c>
      <c r="H44" s="108">
        <v>35145</v>
      </c>
      <c r="I44" s="108">
        <v>2496</v>
      </c>
      <c r="J44" s="108">
        <v>46087</v>
      </c>
      <c r="K44" s="108">
        <v>22728</v>
      </c>
      <c r="L44" s="108"/>
      <c r="M44" s="108">
        <v>343051</v>
      </c>
      <c r="N44" s="108">
        <v>88905.07367999991</v>
      </c>
    </row>
    <row r="45" spans="1:14" ht="47.25">
      <c r="A45" s="114" t="s">
        <v>157</v>
      </c>
      <c r="B45" s="107">
        <v>401</v>
      </c>
      <c r="C45" s="51">
        <v>648016</v>
      </c>
      <c r="D45" s="108">
        <v>104337</v>
      </c>
      <c r="E45" s="108">
        <v>60277</v>
      </c>
      <c r="F45" s="108">
        <v>30108</v>
      </c>
      <c r="G45" s="108">
        <v>3787</v>
      </c>
      <c r="H45" s="108">
        <v>35145</v>
      </c>
      <c r="I45" s="108">
        <v>2496</v>
      </c>
      <c r="J45" s="108">
        <v>46087</v>
      </c>
      <c r="K45" s="108">
        <v>22728</v>
      </c>
      <c r="L45" s="108"/>
      <c r="M45" s="108">
        <v>343051</v>
      </c>
      <c r="N45" s="108">
        <v>0</v>
      </c>
    </row>
    <row r="46" spans="1:14" ht="15.75">
      <c r="A46" s="114" t="s">
        <v>105</v>
      </c>
      <c r="B46" s="107"/>
      <c r="C46" s="51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4" ht="15.75">
      <c r="A47" s="129" t="s">
        <v>97</v>
      </c>
      <c r="B47" s="107">
        <v>402</v>
      </c>
      <c r="C47" s="51">
        <v>629899</v>
      </c>
      <c r="D47" s="108">
        <v>102168</v>
      </c>
      <c r="E47" s="108">
        <v>59007</v>
      </c>
      <c r="F47" s="108">
        <v>30108</v>
      </c>
      <c r="G47" s="108">
        <v>959</v>
      </c>
      <c r="H47" s="108">
        <v>35145</v>
      </c>
      <c r="I47" s="108">
        <v>646</v>
      </c>
      <c r="J47" s="108">
        <v>46087</v>
      </c>
      <c r="K47" s="108">
        <v>20646</v>
      </c>
      <c r="L47" s="108">
        <v>0</v>
      </c>
      <c r="M47" s="108">
        <v>335133</v>
      </c>
      <c r="N47" s="108"/>
    </row>
    <row r="48" spans="1:14" ht="15.75">
      <c r="A48" s="129" t="s">
        <v>98</v>
      </c>
      <c r="B48" s="107">
        <v>403</v>
      </c>
      <c r="C48" s="51">
        <v>18117</v>
      </c>
      <c r="D48" s="108">
        <v>2169</v>
      </c>
      <c r="E48" s="108">
        <v>1270</v>
      </c>
      <c r="F48" s="108">
        <v>0</v>
      </c>
      <c r="G48" s="108">
        <v>2828</v>
      </c>
      <c r="H48" s="108">
        <v>0</v>
      </c>
      <c r="I48" s="108">
        <v>1850</v>
      </c>
      <c r="J48" s="108">
        <v>0</v>
      </c>
      <c r="K48" s="108">
        <v>2082</v>
      </c>
      <c r="L48" s="108">
        <v>0</v>
      </c>
      <c r="M48" s="108">
        <v>7918</v>
      </c>
      <c r="N48" s="108"/>
    </row>
    <row r="49" spans="1:14" ht="15.75">
      <c r="A49" s="129" t="s">
        <v>106</v>
      </c>
      <c r="B49" s="107">
        <v>404</v>
      </c>
      <c r="C49" s="51"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>
        <v>0</v>
      </c>
      <c r="N49" s="108"/>
    </row>
    <row r="50" spans="1:14" ht="15.75">
      <c r="A50" s="130" t="s">
        <v>86</v>
      </c>
      <c r="B50" s="107">
        <v>405</v>
      </c>
      <c r="C50" s="51">
        <v>88905.07367999991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>
        <v>0</v>
      </c>
      <c r="N50" s="51">
        <v>88905.07367999991</v>
      </c>
    </row>
    <row r="51" spans="1:15" s="131" customFormat="1" ht="30" customHeight="1">
      <c r="A51" s="106" t="s">
        <v>158</v>
      </c>
      <c r="B51" s="107">
        <v>410</v>
      </c>
      <c r="C51" s="51">
        <v>313996.7324</v>
      </c>
      <c r="D51" s="121">
        <v>-34861</v>
      </c>
      <c r="E51" s="121">
        <v>-21952</v>
      </c>
      <c r="F51" s="121">
        <v>-19803</v>
      </c>
      <c r="G51" s="121">
        <v>-2490</v>
      </c>
      <c r="H51" s="121">
        <v>-30714</v>
      </c>
      <c r="I51" s="121">
        <v>-2182</v>
      </c>
      <c r="J51" s="121">
        <v>28899</v>
      </c>
      <c r="K51" s="121">
        <v>14252</v>
      </c>
      <c r="L51" s="121"/>
      <c r="M51" s="121">
        <v>321611</v>
      </c>
      <c r="N51" s="121">
        <v>61236.73239999998</v>
      </c>
      <c r="O51" s="81"/>
    </row>
    <row r="52" spans="1:15" s="131" customFormat="1" ht="20.25" customHeight="1">
      <c r="A52" s="86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1"/>
    </row>
    <row r="53" spans="1:15" s="131" customFormat="1" ht="17.25" customHeight="1" hidden="1">
      <c r="A53" s="89" t="s">
        <v>130</v>
      </c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90"/>
      <c r="O53" s="81"/>
    </row>
    <row r="54" spans="1:15" s="131" customFormat="1" ht="15.75" hidden="1">
      <c r="A54" s="155" t="s">
        <v>131</v>
      </c>
      <c r="B54" s="91" t="s">
        <v>132</v>
      </c>
      <c r="C54" s="82"/>
      <c r="D54" s="82"/>
      <c r="E54" s="82"/>
      <c r="F54" s="92">
        <f>F55/(F55+G55)</f>
        <v>0.16104735927672276</v>
      </c>
      <c r="G54" s="92">
        <f>G55/(F55+G55)</f>
        <v>0.8389526407232772</v>
      </c>
      <c r="H54" s="92">
        <f>H55/(H55+I55)</f>
        <v>0.23523983542814217</v>
      </c>
      <c r="I54" s="92">
        <f>I55/(H55+I55)</f>
        <v>0.7647601645718579</v>
      </c>
      <c r="J54" s="92">
        <f>J55/(J55+K55)</f>
        <v>0.52669674850116</v>
      </c>
      <c r="K54" s="92">
        <f>K55/(J55+K55)</f>
        <v>0.47330325149884</v>
      </c>
      <c r="L54" s="86"/>
      <c r="M54" s="86"/>
      <c r="N54" s="93"/>
      <c r="O54" s="81"/>
    </row>
    <row r="55" spans="1:15" s="131" customFormat="1" ht="15.75" hidden="1">
      <c r="A55" s="155"/>
      <c r="B55" s="91" t="s">
        <v>133</v>
      </c>
      <c r="C55" s="94"/>
      <c r="D55" s="94">
        <v>598.2904226932743</v>
      </c>
      <c r="E55" s="94">
        <v>334.45764672046545</v>
      </c>
      <c r="F55" s="94">
        <v>69.85987370483276</v>
      </c>
      <c r="G55" s="94">
        <v>363.92478453842773</v>
      </c>
      <c r="H55" s="94">
        <v>176.74783355364664</v>
      </c>
      <c r="I55" s="94">
        <v>574.6037954421879</v>
      </c>
      <c r="J55" s="94">
        <v>3658.399401101745</v>
      </c>
      <c r="K55" s="94">
        <v>3287.531842090062</v>
      </c>
      <c r="L55" s="93"/>
      <c r="M55" s="93"/>
      <c r="N55" s="93"/>
      <c r="O55" s="81"/>
    </row>
    <row r="56" spans="1:15" s="131" customFormat="1" ht="15.75" hidden="1">
      <c r="A56" s="156" t="s">
        <v>134</v>
      </c>
      <c r="B56" s="91" t="s">
        <v>132</v>
      </c>
      <c r="C56" s="94"/>
      <c r="D56" s="94"/>
      <c r="E56" s="94"/>
      <c r="F56" s="92">
        <f>F57/(F57+G57)</f>
        <v>0.14794173552088802</v>
      </c>
      <c r="G56" s="92">
        <f>G57/(F57+G57)</f>
        <v>0.8520582644791119</v>
      </c>
      <c r="H56" s="92">
        <f>H57/(H57+I57)</f>
        <v>0.23999067932548085</v>
      </c>
      <c r="I56" s="92">
        <f>I57/(H57+I57)</f>
        <v>0.7600093206745191</v>
      </c>
      <c r="J56" s="92">
        <f>J57/(J57+K57)</f>
        <v>0.5858724228099026</v>
      </c>
      <c r="K56" s="92">
        <f>K57/(J57+K57)</f>
        <v>0.41412757719009735</v>
      </c>
      <c r="L56" s="93"/>
      <c r="M56" s="93"/>
      <c r="N56" s="93"/>
      <c r="O56" s="81"/>
    </row>
    <row r="57" spans="1:15" s="131" customFormat="1" ht="15.75" hidden="1">
      <c r="A57" s="157"/>
      <c r="B57" s="91" t="s">
        <v>133</v>
      </c>
      <c r="C57" s="94"/>
      <c r="D57" s="94">
        <f>D37</f>
        <v>583.4550876708984</v>
      </c>
      <c r="E57" s="94">
        <f aca="true" t="shared" si="0" ref="E57:K57">E37</f>
        <v>344.6667940925179</v>
      </c>
      <c r="F57" s="94">
        <f>F37</f>
        <v>81.07923708094603</v>
      </c>
      <c r="G57" s="94">
        <f t="shared" si="0"/>
        <v>466.9692010117542</v>
      </c>
      <c r="H57" s="94">
        <f t="shared" si="0"/>
        <v>213.49727856533875</v>
      </c>
      <c r="I57" s="94">
        <f t="shared" si="0"/>
        <v>676.1092643445584</v>
      </c>
      <c r="J57" s="94">
        <f t="shared" si="0"/>
        <v>3258.3997443024446</v>
      </c>
      <c r="K57" s="94">
        <f t="shared" si="0"/>
        <v>2303.2201876869026</v>
      </c>
      <c r="L57" s="93"/>
      <c r="M57" s="93"/>
      <c r="N57" s="93"/>
      <c r="O57" s="81"/>
    </row>
    <row r="58" spans="1:15" s="131" customFormat="1" ht="15.75" hidden="1">
      <c r="A58" s="132" t="s">
        <v>135</v>
      </c>
      <c r="B58" s="95"/>
      <c r="C58" s="96"/>
      <c r="D58" s="97">
        <f>D57/D55-1</f>
        <v>-0.024796210100761717</v>
      </c>
      <c r="E58" s="97">
        <f aca="true" t="shared" si="1" ref="E58:K58">E57/E55-1</f>
        <v>0.03052448485528303</v>
      </c>
      <c r="F58" s="97">
        <f t="shared" si="1"/>
        <v>0.16059810562378862</v>
      </c>
      <c r="G58" s="97">
        <f t="shared" si="1"/>
        <v>0.2831475646925765</v>
      </c>
      <c r="H58" s="97">
        <f t="shared" si="1"/>
        <v>0.20792020062038197</v>
      </c>
      <c r="I58" s="97">
        <f t="shared" si="1"/>
        <v>0.17665297324438423</v>
      </c>
      <c r="J58" s="97">
        <f t="shared" si="1"/>
        <v>-0.1093373393508753</v>
      </c>
      <c r="K58" s="97">
        <f t="shared" si="1"/>
        <v>-0.2994074891689503</v>
      </c>
      <c r="L58" s="93"/>
      <c r="M58" s="93"/>
      <c r="N58" s="93"/>
      <c r="O58" s="81"/>
    </row>
    <row r="59" spans="1:15" s="131" customFormat="1" ht="15.75" hidden="1">
      <c r="A59" s="98" t="s">
        <v>136</v>
      </c>
      <c r="B59" s="99"/>
      <c r="C59" s="82"/>
      <c r="D59" s="94"/>
      <c r="E59" s="94"/>
      <c r="F59" s="94"/>
      <c r="G59" s="94"/>
      <c r="H59" s="94"/>
      <c r="I59" s="94"/>
      <c r="J59" s="94"/>
      <c r="K59" s="94"/>
      <c r="L59" s="93"/>
      <c r="M59" s="93"/>
      <c r="N59" s="93"/>
      <c r="O59" s="81"/>
    </row>
    <row r="60" spans="1:15" s="131" customFormat="1" ht="15.75" hidden="1">
      <c r="A60" s="98" t="s">
        <v>137</v>
      </c>
      <c r="B60" s="99"/>
      <c r="C60" s="82"/>
      <c r="D60" s="94"/>
      <c r="E60" s="94"/>
      <c r="F60" s="94"/>
      <c r="G60" s="94"/>
      <c r="H60" s="94"/>
      <c r="I60" s="94"/>
      <c r="J60" s="94"/>
      <c r="K60" s="94"/>
      <c r="L60" s="93"/>
      <c r="M60" s="93"/>
      <c r="N60" s="93"/>
      <c r="O60" s="81"/>
    </row>
    <row r="61" spans="1:15" s="131" customFormat="1" ht="15.75" hidden="1">
      <c r="A61" s="98" t="s">
        <v>138</v>
      </c>
      <c r="B61" s="99"/>
      <c r="C61" s="82"/>
      <c r="D61" s="94"/>
      <c r="E61" s="94"/>
      <c r="F61" s="94"/>
      <c r="G61" s="94"/>
      <c r="H61" s="94"/>
      <c r="I61" s="94"/>
      <c r="J61" s="94"/>
      <c r="K61" s="94"/>
      <c r="L61" s="93"/>
      <c r="M61" s="93"/>
      <c r="N61" s="93"/>
      <c r="O61" s="81"/>
    </row>
    <row r="62" spans="1:15" s="131" customFormat="1" ht="15.75">
      <c r="A62" s="133"/>
      <c r="B62" s="134"/>
      <c r="C62" s="86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81"/>
    </row>
    <row r="63" spans="1:15" s="131" customFormat="1" ht="15.75">
      <c r="A63" s="133"/>
      <c r="B63" s="134"/>
      <c r="C63" s="93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81"/>
    </row>
    <row r="64" spans="1:15" s="131" customFormat="1" ht="15.75">
      <c r="A64" s="136"/>
      <c r="B64" s="134"/>
      <c r="C64" s="86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81"/>
    </row>
    <row r="65" spans="1:15" s="131" customFormat="1" ht="15.75">
      <c r="A65" s="136"/>
      <c r="B65" s="134"/>
      <c r="C65" s="8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5"/>
      <c r="O65" s="81"/>
    </row>
    <row r="66" spans="1:15" s="131" customFormat="1" ht="15.75" customHeight="1">
      <c r="A66" s="136"/>
      <c r="B66" s="134"/>
      <c r="C66" s="86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5"/>
      <c r="O66" s="81"/>
    </row>
    <row r="67" spans="1:15" s="131" customFormat="1" ht="15.75" customHeight="1">
      <c r="A67" s="136"/>
      <c r="B67" s="134"/>
      <c r="C67" s="86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5"/>
      <c r="O67" s="81"/>
    </row>
    <row r="68" spans="1:15" s="131" customFormat="1" ht="15.75">
      <c r="A68" s="136"/>
      <c r="B68" s="134"/>
      <c r="C68" s="86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5"/>
      <c r="O68" s="81"/>
    </row>
    <row r="69" spans="1:15" s="131" customFormat="1" ht="15.75">
      <c r="A69" s="136"/>
      <c r="B69" s="134"/>
      <c r="C69" s="86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5"/>
      <c r="O69" s="81"/>
    </row>
    <row r="70" spans="1:15" s="131" customFormat="1" ht="15.75" customHeight="1">
      <c r="A70" s="136"/>
      <c r="B70" s="134"/>
      <c r="C70" s="86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5"/>
      <c r="O70" s="81"/>
    </row>
    <row r="71" spans="1:15" s="131" customFormat="1" ht="15.75" customHeight="1">
      <c r="A71" s="136"/>
      <c r="B71" s="134"/>
      <c r="C71" s="86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5"/>
      <c r="O71" s="81"/>
    </row>
    <row r="72" spans="1:15" s="131" customFormat="1" ht="15.75">
      <c r="A72" s="136"/>
      <c r="B72" s="134"/>
      <c r="C72" s="86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5"/>
      <c r="O72" s="81"/>
    </row>
    <row r="73" spans="1:15" s="131" customFormat="1" ht="15.75">
      <c r="A73" s="136"/>
      <c r="B73" s="134"/>
      <c r="C73" s="86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5"/>
      <c r="O73" s="81"/>
    </row>
    <row r="74" spans="1:15" s="131" customFormat="1" ht="15.75">
      <c r="A74" s="136"/>
      <c r="B74" s="134"/>
      <c r="C74" s="86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5"/>
      <c r="O74" s="81"/>
    </row>
    <row r="75" spans="1:15" s="131" customFormat="1" ht="15.75">
      <c r="A75" s="136"/>
      <c r="B75" s="134"/>
      <c r="C75" s="8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5"/>
      <c r="O75" s="81"/>
    </row>
    <row r="76" spans="1:15" s="131" customFormat="1" ht="15.75">
      <c r="A76" s="136"/>
      <c r="B76" s="134"/>
      <c r="C76" s="8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5"/>
      <c r="O76" s="81"/>
    </row>
    <row r="77" spans="1:15" s="131" customFormat="1" ht="15.75">
      <c r="A77" s="136"/>
      <c r="B77" s="134"/>
      <c r="C77" s="86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5"/>
      <c r="O77" s="81"/>
    </row>
    <row r="78" spans="1:15" s="131" customFormat="1" ht="15.75">
      <c r="A78" s="136"/>
      <c r="B78" s="134"/>
      <c r="C78" s="86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5"/>
      <c r="O78" s="81"/>
    </row>
    <row r="79" spans="1:15" s="131" customFormat="1" ht="15.75">
      <c r="A79" s="136"/>
      <c r="B79" s="134"/>
      <c r="C79" s="86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5"/>
      <c r="O79" s="81"/>
    </row>
    <row r="80" spans="1:15" s="131" customFormat="1" ht="15.75">
      <c r="A80" s="136"/>
      <c r="B80" s="134"/>
      <c r="C80" s="86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5"/>
      <c r="O80" s="81"/>
    </row>
    <row r="81" spans="1:15" s="131" customFormat="1" ht="15.75">
      <c r="A81" s="136"/>
      <c r="B81" s="134"/>
      <c r="C81" s="86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5"/>
      <c r="O81" s="81"/>
    </row>
    <row r="82" spans="1:15" s="131" customFormat="1" ht="15.75">
      <c r="A82" s="136"/>
      <c r="B82" s="134"/>
      <c r="C82" s="86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5"/>
      <c r="O82" s="81"/>
    </row>
  </sheetData>
  <sheetProtection/>
  <mergeCells count="15">
    <mergeCell ref="D3:D4"/>
    <mergeCell ref="E3:E4"/>
    <mergeCell ref="F3:G3"/>
    <mergeCell ref="H3:I3"/>
    <mergeCell ref="J3:K3"/>
    <mergeCell ref="L3:L4"/>
    <mergeCell ref="M3:M4"/>
    <mergeCell ref="N3:N4"/>
    <mergeCell ref="A54:A55"/>
    <mergeCell ref="A56:A57"/>
    <mergeCell ref="A1:N1"/>
    <mergeCell ref="A2:A4"/>
    <mergeCell ref="B2:B4"/>
    <mergeCell ref="C2:C4"/>
    <mergeCell ref="D2:N2"/>
  </mergeCells>
  <conditionalFormatting sqref="B1:B30 B32:B65536">
    <cfRule type="duplicateValues" priority="2" dxfId="2">
      <formula>AND(COUNTIF($B$1:$B$30,B1)+COUNTIF($B$32:$B$65536,B1)&gt;1,NOT(ISBLANK(B1)))</formula>
    </cfRule>
  </conditionalFormatting>
  <conditionalFormatting sqref="B31">
    <cfRule type="duplicateValues" priority="1" dxfId="2">
      <formula>AND(COUNTIF($B$31:$B$31,B31)&gt;1,NOT(ISBLANK(B31)))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1.00390625" style="55" customWidth="1"/>
    <col min="2" max="2" width="2.00390625" style="55" customWidth="1"/>
    <col min="3" max="3" width="15.75390625" style="55" customWidth="1"/>
    <col min="4" max="4" width="4.375" style="55" customWidth="1"/>
    <col min="5" max="5" width="33.625" style="55" customWidth="1"/>
    <col min="6" max="6" width="7.875" style="55" customWidth="1"/>
    <col min="7" max="7" width="15.00390625" style="55" customWidth="1"/>
  </cols>
  <sheetData>
    <row r="2" spans="1:23" ht="15">
      <c r="A2" s="57"/>
      <c r="B2" s="57"/>
      <c r="C2" s="140" t="s">
        <v>107</v>
      </c>
      <c r="D2" s="57"/>
      <c r="E2" s="57"/>
      <c r="F2" s="58"/>
      <c r="G2" s="57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3:23" ht="13.5" thickBot="1">
      <c r="C3" s="141" t="s">
        <v>163</v>
      </c>
      <c r="F3" s="59"/>
      <c r="G3" s="60" t="s">
        <v>108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39"/>
    </row>
    <row r="4" ht="12.75">
      <c r="G4" s="61" t="s">
        <v>109</v>
      </c>
    </row>
    <row r="5" ht="12.75">
      <c r="G5" s="62" t="s">
        <v>110</v>
      </c>
    </row>
    <row r="6" spans="2:7" ht="30" customHeight="1">
      <c r="B6" s="63" t="s">
        <v>111</v>
      </c>
      <c r="C6" s="63"/>
      <c r="D6" s="166" t="s">
        <v>159</v>
      </c>
      <c r="E6" s="166"/>
      <c r="F6" s="166"/>
      <c r="G6" s="64" t="s">
        <v>112</v>
      </c>
    </row>
    <row r="7" spans="2:7" ht="12.75">
      <c r="B7" s="171" t="s">
        <v>113</v>
      </c>
      <c r="C7" s="171"/>
      <c r="D7" s="171"/>
      <c r="E7" s="171"/>
      <c r="G7" s="64" t="s">
        <v>114</v>
      </c>
    </row>
    <row r="8" spans="2:7" ht="26.25" customHeight="1">
      <c r="B8" s="165" t="s">
        <v>115</v>
      </c>
      <c r="C8" s="165"/>
      <c r="D8" s="166" t="s">
        <v>160</v>
      </c>
      <c r="E8" s="166"/>
      <c r="F8" s="65"/>
      <c r="G8" s="64" t="s">
        <v>116</v>
      </c>
    </row>
    <row r="9" spans="2:7" ht="12.75">
      <c r="B9" s="168" t="s">
        <v>117</v>
      </c>
      <c r="C9" s="168"/>
      <c r="D9" s="168"/>
      <c r="E9" s="168"/>
      <c r="G9" s="172" t="s">
        <v>118</v>
      </c>
    </row>
    <row r="10" spans="2:7" ht="12.75">
      <c r="B10" s="174" t="s">
        <v>119</v>
      </c>
      <c r="C10" s="174"/>
      <c r="D10" s="174"/>
      <c r="E10" s="174"/>
      <c r="G10" s="173"/>
    </row>
    <row r="11" spans="2:7" ht="13.5" thickBot="1">
      <c r="B11" s="168" t="s">
        <v>120</v>
      </c>
      <c r="C11" s="168"/>
      <c r="D11" s="168"/>
      <c r="E11" s="168"/>
      <c r="G11" s="66" t="s">
        <v>121</v>
      </c>
    </row>
    <row r="15" spans="1:7" ht="12.75">
      <c r="A15" s="67"/>
      <c r="B15" s="67"/>
      <c r="C15" s="68" t="s">
        <v>122</v>
      </c>
      <c r="D15" s="169" t="s">
        <v>123</v>
      </c>
      <c r="E15" s="169"/>
      <c r="F15" s="60" t="s">
        <v>124</v>
      </c>
      <c r="G15" s="69" t="s">
        <v>164</v>
      </c>
    </row>
    <row r="16" spans="1:7" ht="12.75">
      <c r="A16" s="63"/>
      <c r="B16" s="63"/>
      <c r="C16" s="70"/>
      <c r="D16" s="170" t="s">
        <v>125</v>
      </c>
      <c r="E16" s="170"/>
      <c r="F16" s="71">
        <v>2110</v>
      </c>
      <c r="G16" s="175">
        <v>736921073.68</v>
      </c>
    </row>
    <row r="17" spans="1:7" ht="12.75">
      <c r="A17" s="63"/>
      <c r="B17" s="63"/>
      <c r="C17" s="70"/>
      <c r="D17" s="167" t="s">
        <v>126</v>
      </c>
      <c r="E17" s="167"/>
      <c r="F17" s="71">
        <v>2120</v>
      </c>
      <c r="G17" s="175">
        <v>-294017933.38</v>
      </c>
    </row>
    <row r="18" spans="1:7" ht="12.75">
      <c r="A18" s="63"/>
      <c r="B18" s="63"/>
      <c r="C18" s="70"/>
      <c r="D18" s="167" t="s">
        <v>127</v>
      </c>
      <c r="E18" s="167"/>
      <c r="F18" s="71">
        <v>2100</v>
      </c>
      <c r="G18" s="175">
        <f>G16+G17</f>
        <v>442903140.29999995</v>
      </c>
    </row>
    <row r="19" spans="1:7" ht="12.75">
      <c r="A19" s="63"/>
      <c r="B19" s="63"/>
      <c r="C19" s="70"/>
      <c r="D19" s="167" t="s">
        <v>128</v>
      </c>
      <c r="E19" s="167"/>
      <c r="F19" s="71">
        <v>2210</v>
      </c>
      <c r="G19" s="175"/>
    </row>
    <row r="20" spans="1:7" ht="12.75">
      <c r="A20" s="63"/>
      <c r="B20" s="63"/>
      <c r="C20" s="70"/>
      <c r="D20" s="167" t="s">
        <v>129</v>
      </c>
      <c r="E20" s="167"/>
      <c r="F20" s="71">
        <v>2220</v>
      </c>
      <c r="G20" s="175">
        <v>-128906407.9</v>
      </c>
    </row>
    <row r="21" spans="1:7" ht="12.75">
      <c r="A21" s="63"/>
      <c r="B21" s="63"/>
      <c r="C21" s="70"/>
      <c r="D21" s="167" t="s">
        <v>40</v>
      </c>
      <c r="E21" s="167"/>
      <c r="F21" s="71">
        <v>2200</v>
      </c>
      <c r="G21" s="175">
        <f>G18+G20</f>
        <v>313996732.4</v>
      </c>
    </row>
    <row r="22" spans="1:7" ht="12.75">
      <c r="A22" s="63"/>
      <c r="B22" s="63"/>
      <c r="C22" s="70"/>
      <c r="D22" s="167" t="s">
        <v>41</v>
      </c>
      <c r="E22" s="167"/>
      <c r="F22" s="71">
        <v>2310</v>
      </c>
      <c r="G22" s="175"/>
    </row>
    <row r="23" spans="1:7" ht="12.75">
      <c r="A23" s="63"/>
      <c r="B23" s="63"/>
      <c r="C23" s="70"/>
      <c r="D23" s="167" t="s">
        <v>42</v>
      </c>
      <c r="E23" s="167"/>
      <c r="F23" s="71">
        <v>2320</v>
      </c>
      <c r="G23" s="175">
        <v>13382542.15</v>
      </c>
    </row>
    <row r="24" spans="1:7" ht="12.75">
      <c r="A24" s="63"/>
      <c r="B24" s="63"/>
      <c r="C24" s="70"/>
      <c r="D24" s="167" t="s">
        <v>43</v>
      </c>
      <c r="E24" s="167"/>
      <c r="F24" s="71">
        <v>2330</v>
      </c>
      <c r="G24" s="175">
        <v>0</v>
      </c>
    </row>
    <row r="25" spans="1:7" ht="12.75">
      <c r="A25" s="63"/>
      <c r="B25" s="63"/>
      <c r="C25" s="70"/>
      <c r="D25" s="167" t="s">
        <v>44</v>
      </c>
      <c r="E25" s="167"/>
      <c r="F25" s="71">
        <v>2340</v>
      </c>
      <c r="G25" s="175">
        <v>13141060.94</v>
      </c>
    </row>
    <row r="26" spans="1:7" ht="12.75">
      <c r="A26" s="63"/>
      <c r="B26" s="63"/>
      <c r="C26" s="70"/>
      <c r="D26" s="167" t="s">
        <v>45</v>
      </c>
      <c r="E26" s="167"/>
      <c r="F26" s="71">
        <v>2350</v>
      </c>
      <c r="G26" s="175">
        <v>-10352944.22</v>
      </c>
    </row>
    <row r="27" spans="3:7" ht="12.75">
      <c r="C27" s="70"/>
      <c r="D27" s="167" t="s">
        <v>46</v>
      </c>
      <c r="E27" s="167"/>
      <c r="F27" s="71">
        <v>2300</v>
      </c>
      <c r="G27" s="175">
        <f>G21+G23+G25+G26</f>
        <v>330167391.2699999</v>
      </c>
    </row>
    <row r="28" spans="3:7" ht="12.75">
      <c r="C28" s="70"/>
      <c r="D28" s="167" t="s">
        <v>47</v>
      </c>
      <c r="E28" s="167"/>
      <c r="F28" s="71">
        <v>2410</v>
      </c>
      <c r="G28" s="175">
        <f>G30+G31</f>
        <v>-68316364.16</v>
      </c>
    </row>
    <row r="29" spans="3:7" ht="12.75">
      <c r="C29" s="70"/>
      <c r="D29" s="72"/>
      <c r="E29" s="72" t="s">
        <v>139</v>
      </c>
      <c r="F29" s="71">
        <v>2421</v>
      </c>
      <c r="G29" s="175"/>
    </row>
    <row r="30" spans="3:7" ht="12.75">
      <c r="C30" s="70"/>
      <c r="D30" s="167" t="s">
        <v>140</v>
      </c>
      <c r="E30" s="167"/>
      <c r="F30" s="71">
        <v>2411</v>
      </c>
      <c r="G30" s="175">
        <v>-70386663</v>
      </c>
    </row>
    <row r="31" spans="3:7" ht="12.75">
      <c r="C31" s="70"/>
      <c r="D31" s="167" t="s">
        <v>141</v>
      </c>
      <c r="E31" s="167"/>
      <c r="F31" s="71">
        <v>2412</v>
      </c>
      <c r="G31" s="175">
        <v>2070298.84</v>
      </c>
    </row>
    <row r="32" spans="3:7" ht="12.75">
      <c r="C32" s="70"/>
      <c r="D32" s="167" t="s">
        <v>48</v>
      </c>
      <c r="E32" s="167"/>
      <c r="F32" s="71">
        <v>2460</v>
      </c>
      <c r="G32" s="175">
        <v>280539</v>
      </c>
    </row>
    <row r="33" spans="3:7" ht="12.75">
      <c r="C33" s="70"/>
      <c r="D33" s="72"/>
      <c r="E33" s="72" t="s">
        <v>49</v>
      </c>
      <c r="F33" s="71">
        <v>2400</v>
      </c>
      <c r="G33" s="175">
        <f>G27+G28+G32</f>
        <v>262131566.10999992</v>
      </c>
    </row>
    <row r="34" spans="3:7" ht="12.75">
      <c r="C34" s="73"/>
      <c r="D34" s="74"/>
      <c r="E34" s="74"/>
      <c r="F34" s="75"/>
      <c r="G34" s="76"/>
    </row>
    <row r="35" spans="3:7" ht="12.75">
      <c r="C35" s="56"/>
      <c r="D35" s="56"/>
      <c r="E35" s="56"/>
      <c r="F35" s="56"/>
      <c r="G35" s="77"/>
    </row>
    <row r="36" ht="12.75">
      <c r="G36" s="78"/>
    </row>
    <row r="37" spans="4:7" ht="12.75">
      <c r="D37" s="164"/>
      <c r="E37" s="164"/>
      <c r="F37" s="79"/>
      <c r="G37" s="79"/>
    </row>
  </sheetData>
  <sheetProtection/>
  <mergeCells count="26">
    <mergeCell ref="D19:E19"/>
    <mergeCell ref="D6:F6"/>
    <mergeCell ref="B7:E7"/>
    <mergeCell ref="B9:E9"/>
    <mergeCell ref="G9:G10"/>
    <mergeCell ref="B10:E10"/>
    <mergeCell ref="D21:E21"/>
    <mergeCell ref="D22:E22"/>
    <mergeCell ref="D23:E23"/>
    <mergeCell ref="D24:E24"/>
    <mergeCell ref="D25:E25"/>
    <mergeCell ref="B11:E11"/>
    <mergeCell ref="D15:E15"/>
    <mergeCell ref="D16:E16"/>
    <mergeCell ref="D17:E17"/>
    <mergeCell ref="D18:E18"/>
    <mergeCell ref="D37:E37"/>
    <mergeCell ref="B8:C8"/>
    <mergeCell ref="D8:E8"/>
    <mergeCell ref="D26:E26"/>
    <mergeCell ref="D27:E27"/>
    <mergeCell ref="D28:E28"/>
    <mergeCell ref="D30:E30"/>
    <mergeCell ref="D31:E31"/>
    <mergeCell ref="D32:E32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Загузина Елена Сергеевна</cp:lastModifiedBy>
  <cp:lastPrinted>2019-03-28T07:40:17Z</cp:lastPrinted>
  <dcterms:created xsi:type="dcterms:W3CDTF">2011-01-11T10:25:48Z</dcterms:created>
  <dcterms:modified xsi:type="dcterms:W3CDTF">2023-04-06T05:55:20Z</dcterms:modified>
  <cp:category/>
  <cp:version/>
  <cp:contentType/>
  <cp:contentStatus/>
</cp:coreProperties>
</file>